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5" yWindow="0" windowWidth="20475" windowHeight="8190" firstSheet="2" activeTab="9"/>
  </bookViews>
  <sheets>
    <sheet name="Гонка 1" sheetId="1" r:id="rId1"/>
    <sheet name="Протокол 1" sheetId="3" r:id="rId2"/>
    <sheet name="test" sheetId="4" r:id="rId3"/>
    <sheet name="Гонка 2" sheetId="5" r:id="rId4"/>
    <sheet name="Протокол 2" sheetId="6" r:id="rId5"/>
    <sheet name="Гонка 3" sheetId="7" r:id="rId6"/>
    <sheet name="Протокол 3" sheetId="8" r:id="rId7"/>
    <sheet name="Гонка 4" sheetId="9" r:id="rId8"/>
    <sheet name="Протокол 4" sheetId="11" r:id="rId9"/>
    <sheet name="Итог" sheetId="12" r:id="rId10"/>
    <sheet name="Итог -1" sheetId="13" r:id="rId11"/>
  </sheets>
  <calcPr calcId="124519"/>
</workbook>
</file>

<file path=xl/calcChain.xml><?xml version="1.0" encoding="utf-8"?>
<calcChain xmlns="http://schemas.openxmlformats.org/spreadsheetml/2006/main">
  <c r="L12" i="12"/>
  <c r="L11"/>
  <c r="L10"/>
  <c r="L9"/>
  <c r="L8"/>
  <c r="L7"/>
  <c r="L6"/>
  <c r="L5"/>
  <c r="L4"/>
  <c r="L3"/>
  <c r="R13" i="11"/>
  <c r="K13"/>
  <c r="L13" s="1"/>
  <c r="J13"/>
  <c r="R12"/>
  <c r="J12"/>
  <c r="K12" s="1"/>
  <c r="L12" s="1"/>
  <c r="R11"/>
  <c r="K11"/>
  <c r="L11" s="1"/>
  <c r="J11"/>
  <c r="R10"/>
  <c r="J10"/>
  <c r="K10" s="1"/>
  <c r="L10" s="1"/>
  <c r="R9"/>
  <c r="K9"/>
  <c r="L9" s="1"/>
  <c r="J9"/>
  <c r="J8"/>
  <c r="K8" s="1"/>
  <c r="L8" s="1"/>
  <c r="R7"/>
  <c r="K7"/>
  <c r="L7" s="1"/>
  <c r="J7"/>
  <c r="R6"/>
  <c r="J6"/>
  <c r="K6" s="1"/>
  <c r="L6" s="1"/>
  <c r="R5"/>
  <c r="K5"/>
  <c r="L5" s="1"/>
  <c r="J5"/>
  <c r="R4"/>
  <c r="J4"/>
  <c r="K4" s="1"/>
  <c r="L4" s="1"/>
  <c r="R13" i="9"/>
  <c r="K13"/>
  <c r="L13" s="1"/>
  <c r="J13"/>
  <c r="R12"/>
  <c r="K12"/>
  <c r="L12" s="1"/>
  <c r="J12"/>
  <c r="R11"/>
  <c r="K11"/>
  <c r="L11" s="1"/>
  <c r="J11"/>
  <c r="R10"/>
  <c r="K10"/>
  <c r="L10" s="1"/>
  <c r="J10"/>
  <c r="R9"/>
  <c r="K9"/>
  <c r="L9" s="1"/>
  <c r="J9"/>
  <c r="R8"/>
  <c r="K8"/>
  <c r="L8" s="1"/>
  <c r="J8"/>
  <c r="R7"/>
  <c r="K7"/>
  <c r="L7" s="1"/>
  <c r="J7"/>
  <c r="R6"/>
  <c r="K6"/>
  <c r="L6" s="1"/>
  <c r="J6"/>
  <c r="R5"/>
  <c r="K5"/>
  <c r="L5" s="1"/>
  <c r="J5"/>
  <c r="R4"/>
  <c r="K4"/>
  <c r="L4" s="1"/>
  <c r="J4"/>
  <c r="R13" i="8"/>
  <c r="K13"/>
  <c r="L13" s="1"/>
  <c r="J13"/>
  <c r="R12"/>
  <c r="K12"/>
  <c r="L12" s="1"/>
  <c r="J12"/>
  <c r="R11"/>
  <c r="K11"/>
  <c r="L11" s="1"/>
  <c r="J11"/>
  <c r="R10"/>
  <c r="K10"/>
  <c r="L10" s="1"/>
  <c r="J10"/>
  <c r="R9"/>
  <c r="K9"/>
  <c r="L9" s="1"/>
  <c r="J9"/>
  <c r="R8"/>
  <c r="K8"/>
  <c r="L8" s="1"/>
  <c r="J8"/>
  <c r="R7"/>
  <c r="K7"/>
  <c r="L7" s="1"/>
  <c r="J7"/>
  <c r="R6"/>
  <c r="K6"/>
  <c r="L6" s="1"/>
  <c r="J6"/>
  <c r="R5"/>
  <c r="K5"/>
  <c r="L5" s="1"/>
  <c r="J5"/>
  <c r="R4"/>
  <c r="K4"/>
  <c r="L4" s="1"/>
  <c r="J4"/>
  <c r="R13" i="7"/>
  <c r="K13"/>
  <c r="L13" s="1"/>
  <c r="J13"/>
  <c r="R12"/>
  <c r="K12"/>
  <c r="L12" s="1"/>
  <c r="J12"/>
  <c r="R11"/>
  <c r="K11"/>
  <c r="L11" s="1"/>
  <c r="J11"/>
  <c r="R10"/>
  <c r="K10"/>
  <c r="L10" s="1"/>
  <c r="J10"/>
  <c r="R9"/>
  <c r="K9"/>
  <c r="L9" s="1"/>
  <c r="J9"/>
  <c r="R8"/>
  <c r="K8"/>
  <c r="L8" s="1"/>
  <c r="J8"/>
  <c r="R7"/>
  <c r="K7"/>
  <c r="L7" s="1"/>
  <c r="J7"/>
  <c r="R6"/>
  <c r="K6"/>
  <c r="L6" s="1"/>
  <c r="J6"/>
  <c r="R5"/>
  <c r="K5"/>
  <c r="L5" s="1"/>
  <c r="J5"/>
  <c r="R4"/>
  <c r="K4"/>
  <c r="L4" s="1"/>
  <c r="J4"/>
  <c r="R13" i="6"/>
  <c r="K13"/>
  <c r="L13" s="1"/>
  <c r="J13"/>
  <c r="R12"/>
  <c r="K12"/>
  <c r="L12" s="1"/>
  <c r="J12"/>
  <c r="R11"/>
  <c r="K11"/>
  <c r="L11" s="1"/>
  <c r="J11"/>
  <c r="R10"/>
  <c r="K10"/>
  <c r="L10" s="1"/>
  <c r="J10"/>
  <c r="R9"/>
  <c r="K9"/>
  <c r="L9" s="1"/>
  <c r="J9"/>
  <c r="K8"/>
  <c r="L8" s="1"/>
  <c r="J8"/>
  <c r="R7"/>
  <c r="K7"/>
  <c r="L7" s="1"/>
  <c r="J7"/>
  <c r="R6"/>
  <c r="K6"/>
  <c r="L6" s="1"/>
  <c r="J6"/>
  <c r="K5"/>
  <c r="L5" s="1"/>
  <c r="J5"/>
  <c r="R4"/>
  <c r="K4"/>
  <c r="L4" s="1"/>
  <c r="J4"/>
  <c r="K10" i="5"/>
  <c r="L10" s="1"/>
  <c r="K9"/>
  <c r="K12"/>
  <c r="L12" s="1"/>
  <c r="K11"/>
  <c r="L11" s="1"/>
  <c r="K8"/>
  <c r="L8" s="1"/>
  <c r="K7"/>
  <c r="L7" s="1"/>
  <c r="K5"/>
  <c r="L5" s="1"/>
  <c r="R13"/>
  <c r="J13"/>
  <c r="K13" s="1"/>
  <c r="R12"/>
  <c r="J12"/>
  <c r="R11"/>
  <c r="J11"/>
  <c r="R10"/>
  <c r="J10"/>
  <c r="R9"/>
  <c r="J9"/>
  <c r="R8"/>
  <c r="J8"/>
  <c r="R7"/>
  <c r="J7"/>
  <c r="R6"/>
  <c r="J6"/>
  <c r="K6" s="1"/>
  <c r="R5"/>
  <c r="J5"/>
  <c r="R4"/>
  <c r="J4"/>
  <c r="K4" s="1"/>
  <c r="K12" i="4"/>
  <c r="L12" s="1"/>
  <c r="K11"/>
  <c r="L11" s="1"/>
  <c r="K10"/>
  <c r="L10" s="1"/>
  <c r="K9"/>
  <c r="L9" s="1"/>
  <c r="K7"/>
  <c r="L7" s="1"/>
  <c r="K6"/>
  <c r="L6" s="1"/>
  <c r="K5"/>
  <c r="K4"/>
  <c r="L4" s="1"/>
  <c r="R13"/>
  <c r="J13"/>
  <c r="K13" s="1"/>
  <c r="L13" s="1"/>
  <c r="R12"/>
  <c r="J12"/>
  <c r="R11"/>
  <c r="J11"/>
  <c r="R10"/>
  <c r="J10"/>
  <c r="R9"/>
  <c r="J9"/>
  <c r="R8"/>
  <c r="J8"/>
  <c r="K8" s="1"/>
  <c r="L8" s="1"/>
  <c r="R7"/>
  <c r="J7"/>
  <c r="R6"/>
  <c r="J6"/>
  <c r="R5"/>
  <c r="L5"/>
  <c r="J5"/>
  <c r="R4"/>
  <c r="J4"/>
  <c r="M4" i="11" l="1"/>
  <c r="N4" s="1"/>
  <c r="S4" s="1"/>
  <c r="M5"/>
  <c r="N5" s="1"/>
  <c r="S5" s="1"/>
  <c r="M6"/>
  <c r="N6" s="1"/>
  <c r="S6" s="1"/>
  <c r="M7"/>
  <c r="N7" s="1"/>
  <c r="S7" s="1"/>
  <c r="M8"/>
  <c r="N8" s="1"/>
  <c r="M9"/>
  <c r="N9" s="1"/>
  <c r="S9" s="1"/>
  <c r="M10"/>
  <c r="N10" s="1"/>
  <c r="S10" s="1"/>
  <c r="M11"/>
  <c r="N11" s="1"/>
  <c r="S11" s="1"/>
  <c r="M12"/>
  <c r="N12" s="1"/>
  <c r="S12" s="1"/>
  <c r="M13"/>
  <c r="N13" s="1"/>
  <c r="S13" s="1"/>
  <c r="M7" i="9"/>
  <c r="N7" s="1"/>
  <c r="S7" s="1"/>
  <c r="M8"/>
  <c r="N8" s="1"/>
  <c r="S8" s="1"/>
  <c r="M9"/>
  <c r="N9" s="1"/>
  <c r="S9" s="1"/>
  <c r="M10"/>
  <c r="N10" s="1"/>
  <c r="S10" s="1"/>
  <c r="M11"/>
  <c r="N11" s="1"/>
  <c r="S11" s="1"/>
  <c r="M12"/>
  <c r="N12" s="1"/>
  <c r="S12" s="1"/>
  <c r="M13"/>
  <c r="N13" s="1"/>
  <c r="S13" s="1"/>
  <c r="M4"/>
  <c r="N4" s="1"/>
  <c r="S4" s="1"/>
  <c r="M5"/>
  <c r="N5" s="1"/>
  <c r="S5" s="1"/>
  <c r="T5" s="1"/>
  <c r="M6"/>
  <c r="N6" s="1"/>
  <c r="S6" s="1"/>
  <c r="T6" s="1"/>
  <c r="M4" i="8"/>
  <c r="N4" s="1"/>
  <c r="S4" s="1"/>
  <c r="M5"/>
  <c r="N5" s="1"/>
  <c r="S5" s="1"/>
  <c r="M6"/>
  <c r="N6" s="1"/>
  <c r="S6" s="1"/>
  <c r="M7"/>
  <c r="N7" s="1"/>
  <c r="S7" s="1"/>
  <c r="M8"/>
  <c r="N8" s="1"/>
  <c r="S8" s="1"/>
  <c r="M9"/>
  <c r="N9" s="1"/>
  <c r="S9" s="1"/>
  <c r="M10"/>
  <c r="N10" s="1"/>
  <c r="S10" s="1"/>
  <c r="M11"/>
  <c r="N11" s="1"/>
  <c r="S11" s="1"/>
  <c r="M12"/>
  <c r="N12" s="1"/>
  <c r="S12" s="1"/>
  <c r="T12" s="1"/>
  <c r="M13"/>
  <c r="N13" s="1"/>
  <c r="S13" s="1"/>
  <c r="T13" s="1"/>
  <c r="M4" i="7"/>
  <c r="N4" s="1"/>
  <c r="S4" s="1"/>
  <c r="M6"/>
  <c r="N6" s="1"/>
  <c r="S6" s="1"/>
  <c r="M7"/>
  <c r="N7" s="1"/>
  <c r="S7" s="1"/>
  <c r="M8"/>
  <c r="N8" s="1"/>
  <c r="S8" s="1"/>
  <c r="M9"/>
  <c r="N9" s="1"/>
  <c r="S9" s="1"/>
  <c r="M10"/>
  <c r="N10" s="1"/>
  <c r="S10" s="1"/>
  <c r="M11"/>
  <c r="N11" s="1"/>
  <c r="S11" s="1"/>
  <c r="M13"/>
  <c r="N13" s="1"/>
  <c r="S13" s="1"/>
  <c r="M5"/>
  <c r="N5" s="1"/>
  <c r="S5" s="1"/>
  <c r="T5" s="1"/>
  <c r="M12"/>
  <c r="N12" s="1"/>
  <c r="S12" s="1"/>
  <c r="T12" s="1"/>
  <c r="M4" i="6"/>
  <c r="N4" s="1"/>
  <c r="S4" s="1"/>
  <c r="M5"/>
  <c r="N5" s="1"/>
  <c r="M6"/>
  <c r="N6" s="1"/>
  <c r="S6" s="1"/>
  <c r="M7"/>
  <c r="N7" s="1"/>
  <c r="S7" s="1"/>
  <c r="M8"/>
  <c r="N8" s="1"/>
  <c r="M9"/>
  <c r="N9" s="1"/>
  <c r="S9" s="1"/>
  <c r="M10"/>
  <c r="N10" s="1"/>
  <c r="S10" s="1"/>
  <c r="M11"/>
  <c r="N11" s="1"/>
  <c r="S11" s="1"/>
  <c r="M12"/>
  <c r="N12" s="1"/>
  <c r="S12" s="1"/>
  <c r="T12" s="1"/>
  <c r="M13"/>
  <c r="N13" s="1"/>
  <c r="S13" s="1"/>
  <c r="T13" s="1"/>
  <c r="L9" i="5"/>
  <c r="M9" s="1"/>
  <c r="N9" s="1"/>
  <c r="S9" s="1"/>
  <c r="M5"/>
  <c r="N5" s="1"/>
  <c r="M8"/>
  <c r="M10"/>
  <c r="N10" s="1"/>
  <c r="S10" s="1"/>
  <c r="M12"/>
  <c r="N12" s="1"/>
  <c r="S12" s="1"/>
  <c r="M7"/>
  <c r="N7" s="1"/>
  <c r="S7" s="1"/>
  <c r="M11"/>
  <c r="N11" s="1"/>
  <c r="S11" s="1"/>
  <c r="L4"/>
  <c r="M4" s="1"/>
  <c r="N4" s="1"/>
  <c r="L6"/>
  <c r="M6" s="1"/>
  <c r="N6" s="1"/>
  <c r="S6" s="1"/>
  <c r="L13"/>
  <c r="N8"/>
  <c r="S8" s="1"/>
  <c r="M4" i="4"/>
  <c r="N4" s="1"/>
  <c r="S4" s="1"/>
  <c r="M5"/>
  <c r="N5" s="1"/>
  <c r="S5" s="1"/>
  <c r="M6"/>
  <c r="N6" s="1"/>
  <c r="S6" s="1"/>
  <c r="M7"/>
  <c r="N7" s="1"/>
  <c r="S7" s="1"/>
  <c r="M8"/>
  <c r="N8" s="1"/>
  <c r="S8" s="1"/>
  <c r="M9"/>
  <c r="N9" s="1"/>
  <c r="S9" s="1"/>
  <c r="M10"/>
  <c r="N10" s="1"/>
  <c r="S10" s="1"/>
  <c r="M11"/>
  <c r="N11" s="1"/>
  <c r="S11" s="1"/>
  <c r="M12"/>
  <c r="N12" s="1"/>
  <c r="S12" s="1"/>
  <c r="M13"/>
  <c r="N13" s="1"/>
  <c r="S13" s="1"/>
  <c r="T12" i="11" l="1"/>
  <c r="T10"/>
  <c r="T6"/>
  <c r="T4"/>
  <c r="T11"/>
  <c r="T7"/>
  <c r="T5"/>
  <c r="T13" i="9"/>
  <c r="T11"/>
  <c r="T9"/>
  <c r="T7"/>
  <c r="T4"/>
  <c r="T12"/>
  <c r="T10"/>
  <c r="T8"/>
  <c r="T10" i="8"/>
  <c r="T8"/>
  <c r="T6"/>
  <c r="T4"/>
  <c r="T11"/>
  <c r="T9"/>
  <c r="T7"/>
  <c r="T5"/>
  <c r="T11" i="7"/>
  <c r="T9"/>
  <c r="T7"/>
  <c r="T4"/>
  <c r="T13"/>
  <c r="T10"/>
  <c r="T8"/>
  <c r="T6"/>
  <c r="T10" i="6"/>
  <c r="T6"/>
  <c r="T4"/>
  <c r="T11"/>
  <c r="T9"/>
  <c r="T7"/>
  <c r="M13" i="5"/>
  <c r="N13" s="1"/>
  <c r="S13" s="1"/>
  <c r="S5"/>
  <c r="S4"/>
  <c r="T13" i="4"/>
  <c r="T12"/>
  <c r="T10"/>
  <c r="T8"/>
  <c r="T6"/>
  <c r="T4"/>
  <c r="T11"/>
  <c r="T9"/>
  <c r="T7"/>
  <c r="T5"/>
  <c r="R13" i="3"/>
  <c r="K13"/>
  <c r="L13"/>
  <c r="J13"/>
  <c r="R12"/>
  <c r="K12"/>
  <c r="L12"/>
  <c r="J12"/>
  <c r="R11"/>
  <c r="K11"/>
  <c r="L11"/>
  <c r="J11"/>
  <c r="R10"/>
  <c r="K10"/>
  <c r="L10"/>
  <c r="J10"/>
  <c r="R9"/>
  <c r="K9"/>
  <c r="L9"/>
  <c r="J9"/>
  <c r="R8"/>
  <c r="K8"/>
  <c r="L8"/>
  <c r="J8"/>
  <c r="R7"/>
  <c r="K7"/>
  <c r="L7"/>
  <c r="J7"/>
  <c r="R6"/>
  <c r="K6"/>
  <c r="L6"/>
  <c r="J6"/>
  <c r="R5"/>
  <c r="K5"/>
  <c r="L5"/>
  <c r="J5"/>
  <c r="R4"/>
  <c r="K4"/>
  <c r="L4"/>
  <c r="J4"/>
  <c r="M5" i="1"/>
  <c r="M6"/>
  <c r="R13"/>
  <c r="R12"/>
  <c r="R11"/>
  <c r="R10"/>
  <c r="R9"/>
  <c r="S9"/>
  <c r="J13"/>
  <c r="K13"/>
  <c r="L13" s="1"/>
  <c r="M13" s="1"/>
  <c r="N13" s="1"/>
  <c r="S13" s="1"/>
  <c r="J12"/>
  <c r="K12"/>
  <c r="L12" s="1"/>
  <c r="M12" s="1"/>
  <c r="N12" s="1"/>
  <c r="S12" s="1"/>
  <c r="J11"/>
  <c r="K11"/>
  <c r="J10"/>
  <c r="K10"/>
  <c r="L10"/>
  <c r="M10"/>
  <c r="N10"/>
  <c r="S10"/>
  <c r="J9"/>
  <c r="K9"/>
  <c r="J4"/>
  <c r="K4"/>
  <c r="R4"/>
  <c r="J5"/>
  <c r="K5"/>
  <c r="R5"/>
  <c r="S5"/>
  <c r="J6"/>
  <c r="K6"/>
  <c r="R6"/>
  <c r="S6"/>
  <c r="J7"/>
  <c r="K7"/>
  <c r="L7"/>
  <c r="R7"/>
  <c r="J8"/>
  <c r="K8"/>
  <c r="R8"/>
  <c r="L5"/>
  <c r="N5"/>
  <c r="L8"/>
  <c r="M8"/>
  <c r="N8"/>
  <c r="S8"/>
  <c r="L6"/>
  <c r="N6"/>
  <c r="M11"/>
  <c r="N11"/>
  <c r="S11"/>
  <c r="L11"/>
  <c r="M7"/>
  <c r="N7"/>
  <c r="S7"/>
  <c r="L9"/>
  <c r="M9"/>
  <c r="N9"/>
  <c r="M5" i="3"/>
  <c r="N5"/>
  <c r="S5"/>
  <c r="M7"/>
  <c r="N7"/>
  <c r="S7"/>
  <c r="M8"/>
  <c r="N8"/>
  <c r="S8"/>
  <c r="M9"/>
  <c r="N9"/>
  <c r="S9"/>
  <c r="M10"/>
  <c r="N10"/>
  <c r="S10"/>
  <c r="M11"/>
  <c r="N11"/>
  <c r="S11"/>
  <c r="M12"/>
  <c r="N12"/>
  <c r="S12"/>
  <c r="M13"/>
  <c r="N13"/>
  <c r="S13"/>
  <c r="M4"/>
  <c r="N4"/>
  <c r="S4"/>
  <c r="M6"/>
  <c r="N6"/>
  <c r="S6"/>
  <c r="T6"/>
  <c r="T13"/>
  <c r="T11"/>
  <c r="T7"/>
  <c r="T4"/>
  <c r="T12"/>
  <c r="T10"/>
  <c r="T5"/>
  <c r="T13" i="5" l="1"/>
  <c r="T11"/>
  <c r="T7"/>
  <c r="T12"/>
  <c r="T8"/>
  <c r="T6"/>
  <c r="T9"/>
  <c r="T4"/>
  <c r="T10"/>
  <c r="T5"/>
  <c r="L4" i="1"/>
  <c r="M4" s="1"/>
  <c r="N4" s="1"/>
  <c r="S4" s="1"/>
  <c r="T5" l="1"/>
  <c r="T9"/>
  <c r="T4"/>
  <c r="T7"/>
  <c r="T11"/>
  <c r="T12"/>
  <c r="T10"/>
  <c r="T8"/>
  <c r="T13"/>
  <c r="T6"/>
</calcChain>
</file>

<file path=xl/sharedStrings.xml><?xml version="1.0" encoding="utf-8"?>
<sst xmlns="http://schemas.openxmlformats.org/spreadsheetml/2006/main" count="875" uniqueCount="80">
  <si>
    <t>Номер</t>
  </si>
  <si>
    <t>Яхта</t>
  </si>
  <si>
    <t>Шкипер</t>
  </si>
  <si>
    <t>Параметры яхты</t>
  </si>
  <si>
    <t>Гоночный балл и коэффициенты</t>
  </si>
  <si>
    <t>Время финиша</t>
  </si>
  <si>
    <t>Реальное время, час  (ЕТ)</t>
  </si>
  <si>
    <t>Скорректированное время, час (СТ)</t>
  </si>
  <si>
    <t>Место</t>
  </si>
  <si>
    <t>Длина, м (L)</t>
  </si>
  <si>
    <t>Ширина, м (B)</t>
  </si>
  <si>
    <t>Осадка,  м (H)</t>
  </si>
  <si>
    <t>Площадь парусности, м2 (S)</t>
  </si>
  <si>
    <t>Коэфф. закрутки грота</t>
  </si>
  <si>
    <t>Скорректированная площадь парусности, м2 (S)</t>
  </si>
  <si>
    <t>Гоночный бал                 R</t>
  </si>
  <si>
    <t>c</t>
  </si>
  <si>
    <t>b</t>
  </si>
  <si>
    <t>а</t>
  </si>
  <si>
    <t>час</t>
  </si>
  <si>
    <t>мин</t>
  </si>
  <si>
    <t>сек</t>
  </si>
  <si>
    <t>Гонка 1</t>
  </si>
  <si>
    <t>Контрольное время, часы</t>
  </si>
  <si>
    <t>Расчетные формулы</t>
  </si>
  <si>
    <t>Время старта</t>
  </si>
  <si>
    <t>G=2*КОРЕНЬ((B/2)**2+H**2)</t>
  </si>
  <si>
    <t>c=(0,62/Корень(R))*(1-(0,432*S/L)/(B+0,16G))</t>
  </si>
  <si>
    <t>Дистанция, nm</t>
  </si>
  <si>
    <t>b=(1-0,336*КОРЕНЬ(R)-c)/(2*КОРЕНЬ(R))</t>
  </si>
  <si>
    <t>a=1+0,7*b*КОРЕНЬ(R)-с</t>
  </si>
  <si>
    <t>CT=a*ET-b*D</t>
  </si>
  <si>
    <t>Гонка2</t>
  </si>
  <si>
    <t>Обозначения</t>
  </si>
  <si>
    <t>R - гоночный бал</t>
  </si>
  <si>
    <t>L - Максимальная длина яхты, м</t>
  </si>
  <si>
    <t>В - ширина яхты, м</t>
  </si>
  <si>
    <t>Н - осадка яхты, м</t>
  </si>
  <si>
    <t>G - цепной обхват</t>
  </si>
  <si>
    <t>Гонка 3</t>
  </si>
  <si>
    <t>S - площадь парусности, м2</t>
  </si>
  <si>
    <t>с - поправка на энерговооруженность</t>
  </si>
  <si>
    <t>в - коэффициент дистанции</t>
  </si>
  <si>
    <t>а - коэффициент времени</t>
  </si>
  <si>
    <t>ЕТ - действительное время прохождения дистанции в часах</t>
  </si>
  <si>
    <t>D -длина дистанции гонки, nm</t>
  </si>
  <si>
    <t>CT - скорректированное время, час</t>
  </si>
  <si>
    <t>Гонка 4</t>
  </si>
  <si>
    <t>водоизмещение, т</t>
  </si>
  <si>
    <t>R= 0,48*(L+2*G/3-B+0,75*КОРЕНЬ(0,8*S/M)</t>
  </si>
  <si>
    <t>M - водоимзмещение в тоннах</t>
  </si>
  <si>
    <t>Виктор Тимотин</t>
  </si>
  <si>
    <t>Dufour 410 FREEDOM</t>
  </si>
  <si>
    <t>Александр Зозуля</t>
  </si>
  <si>
    <t>Sun Odyssey 409 FRALU</t>
  </si>
  <si>
    <t>Андрей Лозбеков</t>
  </si>
  <si>
    <t>Sun Odyssey 449 MAMA</t>
  </si>
  <si>
    <t>Андрей Расчетов</t>
  </si>
  <si>
    <t>Bavaria Cruiser 46 BLUE MOON</t>
  </si>
  <si>
    <t>Oceanis 43 INTERCEPTOR ONE</t>
  </si>
  <si>
    <t>Игорь Евченко</t>
  </si>
  <si>
    <t>Cyclades 43.4 ELENGI</t>
  </si>
  <si>
    <t>Михаил Мазин</t>
  </si>
  <si>
    <t>Bavaria 42 DADA</t>
  </si>
  <si>
    <t>Максим Кукоренко</t>
  </si>
  <si>
    <t>Bavaria 42 Cruiser KATIA</t>
  </si>
  <si>
    <t>Михаил Кузьмичев</t>
  </si>
  <si>
    <t>Oceanis 46 ZOE</t>
  </si>
  <si>
    <t>Владимир Кудин</t>
  </si>
  <si>
    <t>Дмитрий Уточкин</t>
  </si>
  <si>
    <t>Hanse 540 DIOMEDE</t>
  </si>
  <si>
    <t>н/ф</t>
  </si>
  <si>
    <t>Награждение в 18-00 у судейского судна (напротив CAFE' DEL MAR      PIZZERRIA BAR )</t>
  </si>
  <si>
    <t>vl</t>
  </si>
  <si>
    <t>ve</t>
  </si>
  <si>
    <t>vb</t>
  </si>
  <si>
    <t>Очки</t>
  </si>
  <si>
    <t>Гонка 2</t>
  </si>
  <si>
    <t>Итог</t>
  </si>
  <si>
    <t>нф</t>
  </si>
</sst>
</file>

<file path=xl/styles.xml><?xml version="1.0" encoding="utf-8"?>
<styleSheet xmlns="http://schemas.openxmlformats.org/spreadsheetml/2006/main">
  <numFmts count="1">
    <numFmt numFmtId="164" formatCode="0.0000"/>
  </numFmts>
  <fonts count="19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6"/>
      <color theme="1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49"/>
      </patternFill>
    </fill>
    <fill>
      <patternFill patternType="solid">
        <fgColor theme="7" tint="0.59999389629810485"/>
        <bgColor indexed="49"/>
      </patternFill>
    </fill>
    <fill>
      <patternFill patternType="solid">
        <fgColor theme="7" tint="0.39997558519241921"/>
        <bgColor indexed="4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2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</cellStyleXfs>
  <cellXfs count="120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/>
    <xf numFmtId="2" fontId="0" fillId="0" borderId="0" xfId="0" applyNumberFormat="1" applyFill="1" applyAlignment="1"/>
    <xf numFmtId="164" fontId="0" fillId="0" borderId="0" xfId="0" applyNumberFormat="1" applyFill="1"/>
    <xf numFmtId="0" fontId="8" fillId="0" borderId="0" xfId="0" applyFont="1" applyFill="1" applyBorder="1" applyAlignment="1">
      <alignment horizontal="center" vertical="center"/>
    </xf>
    <xf numFmtId="1" fontId="0" fillId="0" borderId="0" xfId="0" applyNumberFormat="1" applyAlignment="1"/>
    <xf numFmtId="2" fontId="0" fillId="0" borderId="0" xfId="0" applyNumberFormat="1" applyAlignment="1"/>
    <xf numFmtId="164" fontId="0" fillId="0" borderId="0" xfId="0" applyNumberFormat="1"/>
    <xf numFmtId="1" fontId="8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Fill="1" applyAlignment="1"/>
    <xf numFmtId="0" fontId="0" fillId="0" borderId="0" xfId="0" applyFill="1"/>
    <xf numFmtId="0" fontId="0" fillId="6" borderId="0" xfId="0" applyFill="1"/>
    <xf numFmtId="0" fontId="8" fillId="0" borderId="0" xfId="0" applyFont="1" applyFill="1" applyAlignment="1">
      <alignment horizontal="center" vertical="center"/>
    </xf>
    <xf numFmtId="164" fontId="0" fillId="0" borderId="0" xfId="0" applyNumberFormat="1" applyAlignment="1"/>
    <xf numFmtId="0" fontId="0" fillId="0" borderId="0" xfId="0" applyFont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4" borderId="10" xfId="0" applyFill="1" applyBorder="1" applyAlignment="1">
      <alignment horizontal="center" vertical="center" wrapText="1"/>
    </xf>
    <xf numFmtId="2" fontId="0" fillId="24" borderId="10" xfId="0" applyNumberFormat="1" applyFill="1" applyBorder="1" applyAlignment="1">
      <alignment horizontal="center" vertical="center" wrapText="1"/>
    </xf>
    <xf numFmtId="164" fontId="0" fillId="24" borderId="10" xfId="0" applyNumberFormat="1" applyFill="1" applyBorder="1" applyAlignment="1">
      <alignment horizontal="center" vertical="center"/>
    </xf>
    <xf numFmtId="0" fontId="0" fillId="24" borderId="10" xfId="0" applyFill="1" applyBorder="1" applyAlignment="1"/>
    <xf numFmtId="2" fontId="0" fillId="24" borderId="10" xfId="0" applyNumberFormat="1" applyFill="1" applyBorder="1" applyAlignment="1"/>
    <xf numFmtId="164" fontId="0" fillId="24" borderId="10" xfId="0" applyNumberFormat="1" applyFill="1" applyBorder="1"/>
    <xf numFmtId="0" fontId="8" fillId="24" borderId="10" xfId="0" applyFont="1" applyFill="1" applyBorder="1" applyAlignment="1">
      <alignment horizontal="center" vertical="center"/>
    </xf>
    <xf numFmtId="1" fontId="0" fillId="24" borderId="10" xfId="0" applyNumberFormat="1" applyFill="1" applyBorder="1" applyAlignment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25" borderId="0" xfId="0" applyFill="1" applyAlignment="1">
      <alignment horizontal="center"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0" fillId="26" borderId="0" xfId="0" applyFill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top" wrapText="1"/>
    </xf>
    <xf numFmtId="0" fontId="0" fillId="2" borderId="11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center" wrapText="1"/>
    </xf>
    <xf numFmtId="2" fontId="0" fillId="0" borderId="11" xfId="0" applyNumberFormat="1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/>
    <xf numFmtId="2" fontId="0" fillId="0" borderId="11" xfId="0" applyNumberFormat="1" applyFill="1" applyBorder="1" applyAlignment="1"/>
    <xf numFmtId="164" fontId="0" fillId="0" borderId="11" xfId="0" applyNumberFormat="1" applyFill="1" applyBorder="1"/>
    <xf numFmtId="0" fontId="8" fillId="0" borderId="11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/>
    </xf>
    <xf numFmtId="0" fontId="0" fillId="25" borderId="11" xfId="0" applyFill="1" applyBorder="1" applyAlignment="1">
      <alignment horizontal="center" vertical="top" wrapText="1"/>
    </xf>
    <xf numFmtId="0" fontId="0" fillId="24" borderId="11" xfId="0" applyFill="1" applyBorder="1" applyAlignment="1">
      <alignment horizontal="center" vertical="center" wrapText="1"/>
    </xf>
    <xf numFmtId="2" fontId="0" fillId="24" borderId="11" xfId="0" applyNumberFormat="1" applyFill="1" applyBorder="1" applyAlignment="1">
      <alignment horizontal="center" vertical="center" wrapText="1"/>
    </xf>
    <xf numFmtId="164" fontId="0" fillId="24" borderId="11" xfId="0" applyNumberFormat="1" applyFill="1" applyBorder="1" applyAlignment="1">
      <alignment horizontal="center" vertical="center"/>
    </xf>
    <xf numFmtId="0" fontId="0" fillId="24" borderId="11" xfId="0" applyFill="1" applyBorder="1" applyAlignment="1"/>
    <xf numFmtId="2" fontId="0" fillId="24" borderId="11" xfId="0" applyNumberFormat="1" applyFill="1" applyBorder="1" applyAlignment="1"/>
    <xf numFmtId="164" fontId="0" fillId="24" borderId="11" xfId="0" applyNumberFormat="1" applyFill="1" applyBorder="1"/>
    <xf numFmtId="0" fontId="8" fillId="24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/>
    </xf>
    <xf numFmtId="0" fontId="0" fillId="0" borderId="11" xfId="0" applyBorder="1" applyAlignment="1"/>
    <xf numFmtId="2" fontId="0" fillId="0" borderId="11" xfId="0" applyNumberFormat="1" applyBorder="1" applyAlignment="1"/>
    <xf numFmtId="164" fontId="0" fillId="0" borderId="11" xfId="0" applyNumberFormat="1" applyBorder="1"/>
    <xf numFmtId="0" fontId="0" fillId="2" borderId="11" xfId="0" applyFill="1" applyBorder="1" applyAlignment="1">
      <alignment horizontal="left" wrapText="1"/>
    </xf>
    <xf numFmtId="0" fontId="0" fillId="2" borderId="11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center" wrapText="1"/>
    </xf>
    <xf numFmtId="1" fontId="0" fillId="24" borderId="12" xfId="0" applyNumberFormat="1" applyFill="1" applyBorder="1" applyAlignment="1"/>
    <xf numFmtId="1" fontId="0" fillId="0" borderId="0" xfId="0" applyNumberFormat="1" applyFill="1" applyBorder="1" applyAlignment="1"/>
    <xf numFmtId="0" fontId="0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1" fontId="0" fillId="24" borderId="13" xfId="0" applyNumberFormat="1" applyFill="1" applyBorder="1" applyAlignment="1"/>
    <xf numFmtId="0" fontId="0" fillId="25" borderId="1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2" fontId="0" fillId="24" borderId="1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top" wrapText="1"/>
    </xf>
    <xf numFmtId="0" fontId="0" fillId="2" borderId="11" xfId="0" applyFont="1" applyFill="1" applyBorder="1" applyAlignment="1">
      <alignment horizontal="center" vertical="top"/>
    </xf>
    <xf numFmtId="0" fontId="0" fillId="2" borderId="1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12" xfId="0" applyBorder="1" applyAlignment="1"/>
    <xf numFmtId="0" fontId="0" fillId="0" borderId="0" xfId="0" applyAlignment="1"/>
    <xf numFmtId="0" fontId="0" fillId="0" borderId="11" xfId="0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41"/>
  <sheetViews>
    <sheetView workbookViewId="0">
      <pane xSplit="2" ySplit="3" topLeftCell="C7" activePane="bottomRight" state="frozen"/>
      <selection pane="topRight" activeCell="E1" sqref="E1"/>
      <selection pane="bottomLeft" activeCell="A30" sqref="A30"/>
      <selection pane="bottomRight" sqref="A1:XFD1048576"/>
    </sheetView>
  </sheetViews>
  <sheetFormatPr defaultRowHeight="15"/>
  <cols>
    <col min="1" max="1" width="6.7109375" style="1" customWidth="1"/>
    <col min="2" max="2" width="19" style="2" customWidth="1"/>
    <col min="3" max="3" width="13.7109375" style="3" customWidth="1"/>
    <col min="4" max="4" width="8.5703125" style="3" customWidth="1"/>
    <col min="5" max="6" width="8.42578125" style="3" customWidth="1"/>
    <col min="7" max="7" width="8.85546875" style="3" customWidth="1"/>
    <col min="8" max="8" width="11.85546875" style="3" customWidth="1"/>
    <col min="9" max="9" width="9.28515625" style="3" customWidth="1"/>
    <col min="10" max="10" width="11.85546875" customWidth="1"/>
    <col min="11" max="11" width="10.42578125" customWidth="1"/>
    <col min="12" max="12" width="11" customWidth="1"/>
    <col min="13" max="14" width="8.28515625" customWidth="1"/>
    <col min="15" max="15" width="3.85546875" style="4" customWidth="1"/>
    <col min="16" max="16" width="4.7109375" style="4" customWidth="1"/>
    <col min="17" max="17" width="6.28515625" style="4" customWidth="1"/>
    <col min="18" max="18" width="10.85546875" customWidth="1"/>
    <col min="19" max="19" width="9.5703125" customWidth="1"/>
    <col min="20" max="20" width="10.140625" customWidth="1"/>
    <col min="21" max="21" width="4.28515625" customWidth="1"/>
    <col min="22" max="22" width="4.7109375" customWidth="1"/>
    <col min="23" max="23" width="5.28515625" customWidth="1"/>
    <col min="24" max="24" width="15" customWidth="1"/>
    <col min="25" max="25" width="12.42578125" customWidth="1"/>
    <col min="26" max="26" width="7.5703125" customWidth="1"/>
    <col min="27" max="27" width="4.140625" customWidth="1"/>
    <col min="28" max="28" width="4.7109375" customWidth="1"/>
    <col min="29" max="29" width="5" customWidth="1"/>
    <col min="30" max="30" width="9.85546875" customWidth="1"/>
    <col min="31" max="31" width="9.28515625" customWidth="1"/>
    <col min="33" max="33" width="3.85546875" customWidth="1"/>
    <col min="34" max="34" width="5" customWidth="1"/>
    <col min="35" max="35" width="4.7109375" customWidth="1"/>
  </cols>
  <sheetData>
    <row r="1" spans="1:70" s="7" customFormat="1">
      <c r="A1" s="1" t="s">
        <v>0</v>
      </c>
      <c r="B1" s="5" t="s">
        <v>1</v>
      </c>
      <c r="C1" s="6" t="s">
        <v>2</v>
      </c>
      <c r="D1" s="105" t="s">
        <v>3</v>
      </c>
      <c r="E1" s="105"/>
      <c r="F1" s="105"/>
      <c r="G1" s="105"/>
      <c r="H1" s="105"/>
      <c r="I1" s="105"/>
      <c r="J1" s="105"/>
      <c r="K1" s="105" t="s">
        <v>4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70" s="7" customFormat="1" ht="33" customHeight="1">
      <c r="A2" s="1"/>
      <c r="B2" s="5"/>
      <c r="C2" s="4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6" t="s">
        <v>5</v>
      </c>
      <c r="P2" s="106"/>
      <c r="Q2" s="106"/>
      <c r="R2" s="104" t="s">
        <v>6</v>
      </c>
      <c r="S2" s="104" t="s">
        <v>7</v>
      </c>
      <c r="T2" s="103" t="s">
        <v>8</v>
      </c>
      <c r="U2" s="106"/>
      <c r="V2" s="106"/>
      <c r="W2" s="106"/>
      <c r="X2" s="104"/>
      <c r="Y2" s="104"/>
      <c r="Z2" s="103"/>
      <c r="AA2" s="107"/>
      <c r="AB2" s="107"/>
      <c r="AC2" s="107"/>
      <c r="AD2" s="104"/>
      <c r="AE2" s="104"/>
      <c r="AF2" s="103"/>
      <c r="AG2" s="107"/>
      <c r="AH2" s="107"/>
      <c r="AI2" s="107"/>
      <c r="AJ2" s="104"/>
      <c r="AK2" s="104"/>
      <c r="AL2" s="103"/>
    </row>
    <row r="3" spans="1:70" s="7" customFormat="1" ht="75">
      <c r="A3" s="1"/>
      <c r="B3" s="5"/>
      <c r="C3" s="6"/>
      <c r="D3" s="6" t="s">
        <v>9</v>
      </c>
      <c r="E3" s="6" t="s">
        <v>10</v>
      </c>
      <c r="F3" s="6" t="s">
        <v>11</v>
      </c>
      <c r="G3" s="37" t="s">
        <v>48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2" t="s">
        <v>19</v>
      </c>
      <c r="P3" s="2" t="s">
        <v>20</v>
      </c>
      <c r="Q3" s="2" t="s">
        <v>21</v>
      </c>
      <c r="R3" s="104"/>
      <c r="S3" s="104"/>
      <c r="T3" s="104"/>
      <c r="U3" s="2"/>
      <c r="V3" s="2"/>
      <c r="W3" s="2"/>
      <c r="X3" s="104"/>
      <c r="Y3" s="104"/>
      <c r="Z3" s="104"/>
      <c r="AA3" s="2"/>
      <c r="AB3" s="2"/>
      <c r="AC3" s="2"/>
      <c r="AD3" s="104"/>
      <c r="AE3" s="104"/>
      <c r="AF3" s="104"/>
      <c r="AG3" s="2"/>
      <c r="AH3" s="2"/>
      <c r="AI3" s="2"/>
      <c r="AJ3" s="104"/>
      <c r="AK3" s="104"/>
      <c r="AL3" s="104"/>
    </row>
    <row r="4" spans="1:70" ht="31.5" customHeight="1">
      <c r="A4" s="2">
        <v>1</v>
      </c>
      <c r="B4" s="38" t="s">
        <v>52</v>
      </c>
      <c r="C4" s="8" t="s">
        <v>53</v>
      </c>
      <c r="D4" s="9">
        <v>11.98</v>
      </c>
      <c r="E4" s="9">
        <v>4.2</v>
      </c>
      <c r="F4" s="9">
        <v>2.1</v>
      </c>
      <c r="G4" s="9">
        <v>8.9700000000000006</v>
      </c>
      <c r="H4" s="9">
        <v>71</v>
      </c>
      <c r="I4" s="9">
        <v>1</v>
      </c>
      <c r="J4" s="9">
        <f>H4*I4</f>
        <v>71</v>
      </c>
      <c r="K4" s="10">
        <f>0.48*(D4+4*SQRT(E4*E4/4+F4*F4)/3-E4+0.75*SQRT(0.8*J4/G4))</f>
        <v>6.5410034188187849</v>
      </c>
      <c r="L4" s="10">
        <f>0.62/SQRT(K4)*(1-((0.432*J4)/D4)/(E4+0.32*SQRT(E4*E4/4+F4*F4)))</f>
        <v>0.12191202555252711</v>
      </c>
      <c r="M4" s="10">
        <f>(1-0.336*SQRT(K4)-L4)/(2/SQRT(K4))</f>
        <v>2.3983346742621401E-2</v>
      </c>
      <c r="N4" s="10">
        <f>1+0.7*M4*SQRT(K4)-L4</f>
        <v>0.92102480809182008</v>
      </c>
      <c r="O4" s="11">
        <v>1</v>
      </c>
      <c r="P4" s="11">
        <v>18</v>
      </c>
      <c r="Q4" s="12">
        <v>54.56</v>
      </c>
      <c r="R4" s="13">
        <f>O4+P4/60+Q4/3600-(B18+C18/60+D18/3600)</f>
        <v>1.3151555555555556</v>
      </c>
      <c r="S4" s="13">
        <f>N4*R4-M4*B20</f>
        <v>1.0194241192254754</v>
      </c>
      <c r="T4" s="14">
        <f t="shared" ref="T4:T13" si="0">RANK($S4,$S$4:$S$13,1)</f>
        <v>1</v>
      </c>
      <c r="U4" s="15"/>
      <c r="V4" s="15"/>
      <c r="W4" s="16"/>
      <c r="X4" s="17"/>
      <c r="Y4" s="17"/>
      <c r="Z4" s="18"/>
      <c r="AA4" s="15"/>
      <c r="AB4" s="15"/>
      <c r="AC4" s="16"/>
      <c r="AD4" s="17"/>
      <c r="AE4" s="17"/>
      <c r="AF4" s="17"/>
      <c r="AG4" s="15"/>
      <c r="AH4" s="15"/>
      <c r="AI4" s="16"/>
      <c r="AJ4" s="17"/>
      <c r="AK4" s="17"/>
      <c r="AL4" s="17"/>
    </row>
    <row r="5" spans="1:70" s="23" customFormat="1" ht="30">
      <c r="A5" s="43">
        <v>2</v>
      </c>
      <c r="B5" s="39" t="s">
        <v>54</v>
      </c>
      <c r="C5" s="29" t="s">
        <v>55</v>
      </c>
      <c r="D5" s="30">
        <v>12.34</v>
      </c>
      <c r="E5" s="30">
        <v>3.99</v>
      </c>
      <c r="F5" s="30">
        <v>2.1</v>
      </c>
      <c r="G5" s="30">
        <v>7.86</v>
      </c>
      <c r="H5" s="30">
        <v>79</v>
      </c>
      <c r="I5" s="30">
        <v>1</v>
      </c>
      <c r="J5" s="30">
        <f>H5*I5</f>
        <v>79</v>
      </c>
      <c r="K5" s="31">
        <f>0.48*(D5+4*SQRT(E5*E5/4+F5*F5)/3-E5+0.75*SQRT(0.8*J5/G5))</f>
        <v>6.8826159542606966</v>
      </c>
      <c r="L5" s="31">
        <f>0.62/SQRT(K5)*(1-((0.432*J5)/D5)/(E5+0.32*SQRT(E5*E5/4+F5*F5)))</f>
        <v>0.1033989429341757</v>
      </c>
      <c r="M5" s="31">
        <f>(1-0.336*SQRT(K5)-L5)/(2/SQRT(K5))</f>
        <v>1.9825311206543378E-2</v>
      </c>
      <c r="N5" s="31">
        <f>1+0.7*M5*SQRT(K5)-L5</f>
        <v>0.93300888934257742</v>
      </c>
      <c r="O5" s="32">
        <v>1</v>
      </c>
      <c r="P5" s="32">
        <v>23</v>
      </c>
      <c r="Q5" s="33">
        <v>1.38</v>
      </c>
      <c r="R5" s="34">
        <f>O5+P5/60+Q5/3600-(B18+C18/60+D18/3600)</f>
        <v>1.3837166666666667</v>
      </c>
      <c r="S5" s="34">
        <f>N5*R5-M5*B20</f>
        <v>1.1324174606791331</v>
      </c>
      <c r="T5" s="35">
        <f t="shared" si="0"/>
        <v>4</v>
      </c>
      <c r="U5" s="36"/>
      <c r="V5" s="21"/>
      <c r="W5" s="12"/>
      <c r="X5" s="13"/>
      <c r="Y5" s="13"/>
      <c r="Z5" s="18"/>
      <c r="AA5" s="21"/>
      <c r="AB5" s="21"/>
      <c r="AC5" s="12"/>
      <c r="AD5" s="13"/>
      <c r="AE5" s="13"/>
      <c r="AF5" s="13"/>
      <c r="AG5" s="21"/>
      <c r="AH5" s="21"/>
      <c r="AI5" s="12"/>
      <c r="AJ5" s="13"/>
      <c r="AK5" s="13"/>
      <c r="AL5" s="13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1:70" ht="30">
      <c r="A6" s="2">
        <v>3</v>
      </c>
      <c r="B6" s="38" t="s">
        <v>56</v>
      </c>
      <c r="C6" s="3" t="s">
        <v>57</v>
      </c>
      <c r="D6" s="19">
        <v>13.76</v>
      </c>
      <c r="E6" s="19">
        <v>4.24</v>
      </c>
      <c r="F6" s="19">
        <v>2.2000000000000002</v>
      </c>
      <c r="G6" s="19">
        <v>9.64</v>
      </c>
      <c r="H6" s="19">
        <v>91</v>
      </c>
      <c r="I6" s="19">
        <v>1</v>
      </c>
      <c r="J6" s="19">
        <f t="shared" ref="J6:J13" si="1">H6*I6</f>
        <v>91</v>
      </c>
      <c r="K6" s="20">
        <f t="shared" ref="K6:K13" si="2">0.48*(D6+4*SQRT(E6*E6/4+F6*F6)/3-E6+0.75*SQRT(0.8*J6/G6))</f>
        <v>7.5142478122937977</v>
      </c>
      <c r="L6" s="20">
        <f t="shared" ref="L6:L13" si="3">0.62/SQRT(K6)*(1-((0.432*J6)/D6)/(E6+0.32*SQRT(E6*E6/4+F6*F6)))</f>
        <v>0.10233214712972495</v>
      </c>
      <c r="M6" s="20">
        <f>(1-0.336*SQRT(K6)-L6)/(2/SQRT(K6))</f>
        <v>-3.2044312085589083E-2</v>
      </c>
      <c r="N6" s="20">
        <f t="shared" ref="N6:N13" si="4">1+0.7*M6*SQRT(K6)-L6</f>
        <v>0.83617965714323594</v>
      </c>
      <c r="O6" s="4">
        <v>1</v>
      </c>
      <c r="P6" s="4">
        <v>18</v>
      </c>
      <c r="Q6" s="16">
        <v>31.54</v>
      </c>
      <c r="R6" s="17">
        <f>O6+P6/60+Q6/3600-(B18+C18/60+D18/3600)</f>
        <v>1.3087611111111113</v>
      </c>
      <c r="S6" s="17">
        <f>N6*R6-M6*B20</f>
        <v>1.3507139138560023</v>
      </c>
      <c r="T6" s="24">
        <f t="shared" si="0"/>
        <v>6</v>
      </c>
      <c r="U6" s="15"/>
      <c r="V6" s="15"/>
      <c r="W6" s="16"/>
      <c r="X6" s="13"/>
      <c r="Y6" s="13"/>
      <c r="Z6" s="17"/>
      <c r="AA6" s="15"/>
      <c r="AB6" s="15"/>
      <c r="AC6" s="16"/>
      <c r="AD6" s="17"/>
      <c r="AE6" s="17"/>
      <c r="AF6" s="17"/>
      <c r="AG6" s="15"/>
      <c r="AH6" s="15"/>
      <c r="AI6" s="16"/>
      <c r="AJ6" s="17"/>
      <c r="AK6" s="17"/>
      <c r="AL6" s="17"/>
    </row>
    <row r="7" spans="1:70" ht="30">
      <c r="A7" s="2">
        <v>4</v>
      </c>
      <c r="B7" s="38" t="s">
        <v>58</v>
      </c>
      <c r="C7" s="3" t="s">
        <v>51</v>
      </c>
      <c r="D7" s="19">
        <v>14.27</v>
      </c>
      <c r="E7" s="19">
        <v>4.3499999999999996</v>
      </c>
      <c r="F7" s="19">
        <v>2.1</v>
      </c>
      <c r="G7" s="19">
        <v>12.6</v>
      </c>
      <c r="H7" s="19">
        <v>107</v>
      </c>
      <c r="I7" s="19">
        <v>1</v>
      </c>
      <c r="J7" s="19">
        <f t="shared" si="1"/>
        <v>107</v>
      </c>
      <c r="K7" s="20">
        <f t="shared" si="2"/>
        <v>7.6348686378822128</v>
      </c>
      <c r="L7" s="20">
        <f t="shared" si="3"/>
        <v>8.7695825931506793E-2</v>
      </c>
      <c r="M7" s="20">
        <f t="shared" ref="M7:M13" si="5">(1-0.336*SQRT(K7)-L7)/(2/SQRT(K7))</f>
        <v>-2.2251963337067988E-2</v>
      </c>
      <c r="N7" s="20">
        <f t="shared" si="4"/>
        <v>0.8692646797240029</v>
      </c>
      <c r="O7" s="4">
        <v>1</v>
      </c>
      <c r="P7" s="4">
        <v>27</v>
      </c>
      <c r="Q7" s="16">
        <v>9.2799999999999994</v>
      </c>
      <c r="R7" s="17">
        <f>O7+P7/60+Q7/3600-(B18+C18/60+D18/3600)</f>
        <v>1.4525777777777777</v>
      </c>
      <c r="S7" s="17">
        <f>N7*R7-M7*B20</f>
        <v>1.4406902634707479</v>
      </c>
      <c r="T7" s="24">
        <f t="shared" si="0"/>
        <v>7</v>
      </c>
      <c r="U7" s="15"/>
      <c r="V7" s="15"/>
      <c r="W7" s="16"/>
      <c r="X7" s="17"/>
      <c r="Y7" s="17"/>
      <c r="Z7" s="17"/>
      <c r="AA7" s="15"/>
      <c r="AB7" s="15"/>
      <c r="AC7" s="16"/>
      <c r="AD7" s="17"/>
      <c r="AE7" s="17"/>
      <c r="AF7" s="17"/>
      <c r="AG7" s="15"/>
      <c r="AH7" s="15"/>
      <c r="AI7" s="16"/>
      <c r="AJ7" s="17"/>
      <c r="AK7" s="17"/>
      <c r="AL7" s="17"/>
    </row>
    <row r="8" spans="1:70" ht="30">
      <c r="A8" s="2">
        <v>5</v>
      </c>
      <c r="B8" s="38" t="s">
        <v>59</v>
      </c>
      <c r="C8" s="3" t="s">
        <v>60</v>
      </c>
      <c r="D8" s="19">
        <v>13.1</v>
      </c>
      <c r="E8" s="19">
        <v>4.12</v>
      </c>
      <c r="F8" s="19">
        <v>2</v>
      </c>
      <c r="G8" s="19">
        <v>8.8000000000000007</v>
      </c>
      <c r="H8" s="19">
        <v>91</v>
      </c>
      <c r="I8" s="19">
        <v>0.9</v>
      </c>
      <c r="J8" s="9">
        <f t="shared" si="1"/>
        <v>81.900000000000006</v>
      </c>
      <c r="K8" s="10">
        <f t="shared" si="2"/>
        <v>7.1302558547197847</v>
      </c>
      <c r="L8" s="10">
        <f t="shared" si="3"/>
        <v>0.10773314469785857</v>
      </c>
      <c r="M8" s="10">
        <f t="shared" si="5"/>
        <v>-6.5934614733730596E-3</v>
      </c>
      <c r="N8" s="10">
        <f t="shared" si="4"/>
        <v>0.8799425039833918</v>
      </c>
      <c r="O8" s="11">
        <v>10</v>
      </c>
      <c r="P8" s="11">
        <v>0</v>
      </c>
      <c r="Q8" s="12">
        <v>0</v>
      </c>
      <c r="R8" s="13">
        <f>O8+P8/60+Q8/3600-(B18+C18/60+D18/3600)</f>
        <v>10</v>
      </c>
      <c r="S8" s="13">
        <f>N8*R8-M8*B20</f>
        <v>8.8521727316209038</v>
      </c>
      <c r="T8" s="24">
        <f t="shared" si="0"/>
        <v>10</v>
      </c>
      <c r="U8" s="21"/>
      <c r="V8" s="21"/>
      <c r="W8" s="12"/>
      <c r="X8" s="13"/>
      <c r="Y8" s="13"/>
      <c r="Z8" s="13"/>
      <c r="AA8" s="21"/>
      <c r="AB8" s="21"/>
      <c r="AC8" s="12"/>
      <c r="AD8" s="13"/>
      <c r="AE8" s="13"/>
      <c r="AF8" s="13"/>
      <c r="AG8" s="21"/>
      <c r="AH8" s="21"/>
      <c r="AI8" s="12"/>
      <c r="AJ8" s="13"/>
      <c r="AK8" s="13"/>
      <c r="AL8" s="17"/>
    </row>
    <row r="9" spans="1:70" ht="30">
      <c r="A9" s="2">
        <v>6</v>
      </c>
      <c r="B9" s="41" t="s">
        <v>61</v>
      </c>
      <c r="C9" s="3" t="s">
        <v>62</v>
      </c>
      <c r="D9" s="19">
        <v>13.26</v>
      </c>
      <c r="E9" s="19">
        <v>4.43</v>
      </c>
      <c r="F9" s="19">
        <v>1.8</v>
      </c>
      <c r="G9" s="19">
        <v>8.1999999999999993</v>
      </c>
      <c r="H9" s="19">
        <v>82</v>
      </c>
      <c r="I9" s="19">
        <v>1</v>
      </c>
      <c r="J9" s="19">
        <f t="shared" si="1"/>
        <v>82</v>
      </c>
      <c r="K9" s="20">
        <f t="shared" si="2"/>
        <v>7.0832956821773925</v>
      </c>
      <c r="L9" s="20">
        <f t="shared" si="3"/>
        <v>0.11648553811033623</v>
      </c>
      <c r="M9" s="10">
        <f t="shared" si="5"/>
        <v>-1.4280587028915956E-2</v>
      </c>
      <c r="N9" s="10">
        <f t="shared" si="4"/>
        <v>0.85690955239539945</v>
      </c>
      <c r="O9" s="11">
        <v>10</v>
      </c>
      <c r="P9" s="11">
        <v>0</v>
      </c>
      <c r="Q9" s="12">
        <v>0</v>
      </c>
      <c r="R9" s="13">
        <f>O9+P9/60+Q9/3600-(B18+C18/60+D18/3600)</f>
        <v>10</v>
      </c>
      <c r="S9" s="13">
        <f>N9*R9-M9*B20</f>
        <v>8.6833402201853218</v>
      </c>
      <c r="T9" s="24">
        <f t="shared" si="0"/>
        <v>9</v>
      </c>
      <c r="U9" s="15"/>
      <c r="V9" s="15"/>
      <c r="W9" s="16"/>
      <c r="X9" s="17"/>
      <c r="Y9" s="17"/>
      <c r="Z9" s="17"/>
      <c r="AA9" s="15"/>
      <c r="AB9" s="15"/>
      <c r="AC9" s="16"/>
      <c r="AD9" s="17"/>
      <c r="AE9" s="17"/>
      <c r="AF9" s="17"/>
      <c r="AG9" s="15"/>
      <c r="AH9" s="15"/>
      <c r="AI9" s="16"/>
      <c r="AJ9" s="17"/>
      <c r="AK9" s="17"/>
      <c r="AL9" s="17"/>
    </row>
    <row r="10" spans="1:70" ht="30">
      <c r="A10" s="2">
        <v>7</v>
      </c>
      <c r="B10" s="42" t="s">
        <v>63</v>
      </c>
      <c r="C10" s="3" t="s">
        <v>64</v>
      </c>
      <c r="D10" s="19">
        <v>12.95</v>
      </c>
      <c r="E10" s="19">
        <v>3.95</v>
      </c>
      <c r="F10" s="19">
        <v>2</v>
      </c>
      <c r="G10" s="19">
        <v>9.1999999999999993</v>
      </c>
      <c r="H10" s="19">
        <v>91</v>
      </c>
      <c r="I10" s="19">
        <v>1</v>
      </c>
      <c r="J10" s="19">
        <f t="shared" si="1"/>
        <v>91</v>
      </c>
      <c r="K10" s="20">
        <f t="shared" si="2"/>
        <v>7.1315999944366775</v>
      </c>
      <c r="L10" s="20">
        <f t="shared" si="3"/>
        <v>8.6834059867735305E-2</v>
      </c>
      <c r="M10" s="10">
        <f t="shared" si="5"/>
        <v>2.1198565239004395E-2</v>
      </c>
      <c r="N10" s="10">
        <f t="shared" si="4"/>
        <v>0.95279356070121102</v>
      </c>
      <c r="O10" s="11">
        <v>1</v>
      </c>
      <c r="P10" s="11">
        <v>20</v>
      </c>
      <c r="Q10" s="12">
        <v>9.89</v>
      </c>
      <c r="R10" s="13">
        <f>O10+P10/60+Q10/3600-(B18+C18/60+D18/3600)</f>
        <v>1.3360805555555555</v>
      </c>
      <c r="S10" s="13">
        <f>N10*R10-M10*B20</f>
        <v>1.1034204279993947</v>
      </c>
      <c r="T10" s="24">
        <f t="shared" si="0"/>
        <v>2</v>
      </c>
      <c r="U10" s="15"/>
      <c r="V10" s="15"/>
      <c r="W10" s="16"/>
      <c r="X10" s="17"/>
      <c r="Y10" s="17"/>
      <c r="Z10" s="17"/>
      <c r="AA10" s="15"/>
      <c r="AB10" s="15"/>
      <c r="AC10" s="16"/>
      <c r="AD10" s="17"/>
      <c r="AE10" s="17"/>
      <c r="AF10" s="17"/>
      <c r="AG10" s="15"/>
      <c r="AH10" s="15"/>
      <c r="AI10" s="16"/>
      <c r="AJ10" s="17"/>
      <c r="AK10" s="17"/>
      <c r="AL10" s="17"/>
    </row>
    <row r="11" spans="1:70" ht="30">
      <c r="A11" s="2">
        <v>8</v>
      </c>
      <c r="B11" s="28" t="s">
        <v>65</v>
      </c>
      <c r="C11" s="3" t="s">
        <v>66</v>
      </c>
      <c r="D11" s="3">
        <v>12.99</v>
      </c>
      <c r="E11" s="3">
        <v>3.99</v>
      </c>
      <c r="F11" s="3">
        <v>1.8</v>
      </c>
      <c r="G11" s="19">
        <v>9.1999999999999993</v>
      </c>
      <c r="H11" s="3">
        <v>92.9</v>
      </c>
      <c r="I11" s="3">
        <v>0.9</v>
      </c>
      <c r="J11" s="19">
        <f t="shared" si="1"/>
        <v>83.610000000000014</v>
      </c>
      <c r="K11" s="20">
        <f t="shared" si="2"/>
        <v>7.0103814449660691</v>
      </c>
      <c r="L11" s="20">
        <f t="shared" si="3"/>
        <v>9.991078666930997E-2</v>
      </c>
      <c r="M11" s="10">
        <f t="shared" si="5"/>
        <v>1.3844644667925647E-2</v>
      </c>
      <c r="N11" s="10">
        <f t="shared" si="4"/>
        <v>0.92574886038344018</v>
      </c>
      <c r="O11" s="11">
        <v>1</v>
      </c>
      <c r="P11" s="11">
        <v>20</v>
      </c>
      <c r="Q11" s="12">
        <v>20.99</v>
      </c>
      <c r="R11" s="13">
        <f>O11+P11/60+Q11/3600-(B18+C18/60+D18/3600)</f>
        <v>1.3391638888888888</v>
      </c>
      <c r="S11" s="13">
        <f>N11*R11-M11*B20</f>
        <v>1.1289722866621394</v>
      </c>
      <c r="T11" s="24">
        <f t="shared" si="0"/>
        <v>3</v>
      </c>
      <c r="U11" s="15"/>
      <c r="V11" s="15"/>
      <c r="W11" s="16"/>
      <c r="X11" s="17"/>
      <c r="Y11" s="17"/>
      <c r="Z11" s="17"/>
      <c r="AA11" s="15"/>
      <c r="AB11" s="15"/>
      <c r="AC11" s="16"/>
      <c r="AD11" s="17"/>
      <c r="AE11" s="17"/>
      <c r="AF11" s="17"/>
      <c r="AG11" s="15"/>
      <c r="AH11" s="15"/>
      <c r="AI11" s="16"/>
      <c r="AJ11" s="17"/>
      <c r="AK11" s="17"/>
      <c r="AL11" s="17"/>
    </row>
    <row r="12" spans="1:70" ht="30">
      <c r="A12" s="2">
        <v>9</v>
      </c>
      <c r="B12" s="28" t="s">
        <v>67</v>
      </c>
      <c r="C12" s="3" t="s">
        <v>68</v>
      </c>
      <c r="D12" s="19">
        <v>13.68</v>
      </c>
      <c r="E12" s="19">
        <v>4.25</v>
      </c>
      <c r="F12" s="19">
        <v>1.98</v>
      </c>
      <c r="G12" s="19">
        <v>10.5</v>
      </c>
      <c r="H12" s="19">
        <v>81.5</v>
      </c>
      <c r="I12" s="19">
        <v>1</v>
      </c>
      <c r="J12" s="19">
        <f t="shared" si="1"/>
        <v>81.5</v>
      </c>
      <c r="K12" s="20">
        <f t="shared" si="2"/>
        <v>7.28235048648716</v>
      </c>
      <c r="L12" s="20">
        <f t="shared" si="3"/>
        <v>0.11558630253267942</v>
      </c>
      <c r="M12" s="10">
        <f t="shared" si="5"/>
        <v>-3.0102974427189247E-2</v>
      </c>
      <c r="N12" s="10">
        <f t="shared" si="4"/>
        <v>0.82754893385254025</v>
      </c>
      <c r="O12" s="11">
        <v>1</v>
      </c>
      <c r="P12" s="11">
        <v>16</v>
      </c>
      <c r="Q12" s="12">
        <v>32.25</v>
      </c>
      <c r="R12" s="13">
        <f>O12+P12/60+Q12/3600-(B18+C18/60+D18/3600)</f>
        <v>1.275625</v>
      </c>
      <c r="S12" s="13">
        <f>N12*R12-M12*B20</f>
        <v>1.2964659041631608</v>
      </c>
      <c r="T12" s="24">
        <f t="shared" si="0"/>
        <v>5</v>
      </c>
      <c r="U12" s="15"/>
      <c r="V12" s="15"/>
      <c r="W12" s="15"/>
      <c r="X12" s="17"/>
      <c r="Y12" s="17"/>
      <c r="Z12" s="17"/>
      <c r="AA12" s="25"/>
      <c r="AB12" s="25"/>
      <c r="AC12" s="25"/>
      <c r="AD12" s="17"/>
      <c r="AE12" s="17"/>
      <c r="AF12" s="17"/>
    </row>
    <row r="13" spans="1:70" ht="30">
      <c r="A13" s="2">
        <v>10</v>
      </c>
      <c r="B13" s="28" t="s">
        <v>70</v>
      </c>
      <c r="C13" s="3" t="s">
        <v>69</v>
      </c>
      <c r="D13" s="19">
        <v>16.079999999999998</v>
      </c>
      <c r="E13" s="19">
        <v>4.91</v>
      </c>
      <c r="F13" s="19">
        <v>2.34</v>
      </c>
      <c r="G13" s="19">
        <v>19.7</v>
      </c>
      <c r="H13" s="19">
        <v>143</v>
      </c>
      <c r="I13" s="19">
        <v>1</v>
      </c>
      <c r="J13" s="19">
        <f t="shared" si="1"/>
        <v>143</v>
      </c>
      <c r="K13" s="20">
        <f t="shared" si="2"/>
        <v>8.3997190838535563</v>
      </c>
      <c r="L13" s="20">
        <f t="shared" si="3"/>
        <v>7.6841288183553569E-2</v>
      </c>
      <c r="M13" s="10">
        <f t="shared" si="5"/>
        <v>-7.3391106682411097E-2</v>
      </c>
      <c r="N13" s="10">
        <f t="shared" si="4"/>
        <v>0.77426585680033666</v>
      </c>
      <c r="O13" s="11">
        <v>1</v>
      </c>
      <c r="P13" s="11">
        <v>19</v>
      </c>
      <c r="Q13" s="12">
        <v>57.41</v>
      </c>
      <c r="R13" s="13">
        <f>O13+P13/60+Q13/3600-(B18+C18/60+D18/3600)</f>
        <v>1.3326138888888888</v>
      </c>
      <c r="S13" s="13">
        <f>N13*R13-M13*B20</f>
        <v>1.6189262879238728</v>
      </c>
      <c r="T13" s="24">
        <f t="shared" si="0"/>
        <v>8</v>
      </c>
      <c r="U13" s="15"/>
      <c r="V13" s="15"/>
      <c r="W13" s="15"/>
      <c r="X13" s="17"/>
      <c r="Y13" s="17"/>
      <c r="Z13" s="17"/>
      <c r="AA13" s="25"/>
      <c r="AB13" s="25"/>
      <c r="AC13" s="25"/>
      <c r="AD13" s="17"/>
      <c r="AE13" s="17"/>
      <c r="AF13" s="17"/>
    </row>
    <row r="14" spans="1:70">
      <c r="B14" s="5"/>
      <c r="D14" s="19"/>
      <c r="E14" s="19"/>
      <c r="F14" s="19"/>
      <c r="G14" s="19"/>
      <c r="H14" s="19"/>
      <c r="I14" s="19"/>
      <c r="J14" s="19"/>
      <c r="K14" s="20"/>
      <c r="L14" s="20"/>
      <c r="M14" s="20"/>
      <c r="N14" s="20"/>
      <c r="R14" s="17"/>
      <c r="S14" s="17"/>
      <c r="U14" s="15"/>
      <c r="V14" s="15"/>
      <c r="W14" s="15"/>
      <c r="X14" s="17"/>
      <c r="Y14" s="17"/>
      <c r="Z14" s="17"/>
      <c r="AA14" s="25"/>
      <c r="AB14" s="25"/>
      <c r="AC14" s="25"/>
      <c r="AD14" s="17"/>
      <c r="AE14" s="17"/>
      <c r="AF14" s="17"/>
    </row>
    <row r="15" spans="1:70">
      <c r="B15" s="2" t="s">
        <v>22</v>
      </c>
      <c r="F15" s="26" t="s">
        <v>23</v>
      </c>
      <c r="G15" s="26"/>
      <c r="H15" s="26"/>
      <c r="J15" s="4"/>
      <c r="K15" t="s">
        <v>24</v>
      </c>
      <c r="L15" s="4"/>
      <c r="M15" s="4"/>
      <c r="N15" s="4"/>
    </row>
    <row r="16" spans="1:70">
      <c r="B16" s="2" t="s">
        <v>25</v>
      </c>
      <c r="J16" s="4"/>
      <c r="K16" s="4" t="s">
        <v>49</v>
      </c>
      <c r="L16" s="4"/>
      <c r="M16" s="4"/>
      <c r="N16" s="4"/>
    </row>
    <row r="17" spans="2:14">
      <c r="B17" s="2" t="s">
        <v>19</v>
      </c>
      <c r="C17" s="3" t="s">
        <v>20</v>
      </c>
      <c r="D17" s="3" t="s">
        <v>21</v>
      </c>
      <c r="J17" s="4"/>
      <c r="K17" s="4" t="s">
        <v>26</v>
      </c>
      <c r="L17" s="4"/>
      <c r="M17" s="4"/>
      <c r="N17" s="4"/>
    </row>
    <row r="18" spans="2:14">
      <c r="B18" s="27">
        <v>0</v>
      </c>
      <c r="C18" s="19">
        <v>0</v>
      </c>
      <c r="D18" s="19">
        <v>0</v>
      </c>
      <c r="F18" s="3">
        <v>6</v>
      </c>
      <c r="J18" s="4"/>
      <c r="K18" s="4" t="s">
        <v>27</v>
      </c>
      <c r="L18" s="4"/>
      <c r="M18" s="4"/>
      <c r="N18" s="4"/>
    </row>
    <row r="19" spans="2:14">
      <c r="B19" s="2" t="s">
        <v>28</v>
      </c>
      <c r="J19" s="4"/>
      <c r="K19" s="4" t="s">
        <v>29</v>
      </c>
      <c r="L19" s="4"/>
      <c r="M19" s="4"/>
      <c r="N19" s="4"/>
    </row>
    <row r="20" spans="2:14">
      <c r="B20" s="2">
        <v>8</v>
      </c>
      <c r="J20" s="4"/>
      <c r="K20" s="4" t="s">
        <v>30</v>
      </c>
      <c r="L20" s="4"/>
      <c r="M20" s="4"/>
      <c r="N20" s="4"/>
    </row>
    <row r="21" spans="2:14">
      <c r="J21" s="4"/>
      <c r="K21" s="4" t="s">
        <v>31</v>
      </c>
      <c r="L21" s="4"/>
      <c r="M21" s="4"/>
      <c r="N21" s="4"/>
    </row>
    <row r="22" spans="2:14">
      <c r="B22" s="2" t="s">
        <v>32</v>
      </c>
      <c r="J22" s="4"/>
      <c r="K22" s="4"/>
      <c r="L22" s="4"/>
      <c r="M22" s="4"/>
      <c r="N22" s="4"/>
    </row>
    <row r="23" spans="2:14">
      <c r="B23" s="2" t="s">
        <v>25</v>
      </c>
      <c r="J23" s="4"/>
      <c r="K23" s="4" t="s">
        <v>33</v>
      </c>
      <c r="L23" s="4"/>
      <c r="M23" s="4"/>
      <c r="N23" s="4"/>
    </row>
    <row r="24" spans="2:14">
      <c r="B24" s="2" t="s">
        <v>19</v>
      </c>
      <c r="C24" s="3" t="s">
        <v>20</v>
      </c>
      <c r="D24" s="3" t="s">
        <v>21</v>
      </c>
      <c r="J24" s="4"/>
      <c r="K24" s="4" t="s">
        <v>34</v>
      </c>
      <c r="L24" s="4"/>
      <c r="M24" s="4"/>
      <c r="N24" s="4"/>
    </row>
    <row r="25" spans="2:14">
      <c r="B25" s="27">
        <v>10</v>
      </c>
      <c r="C25" s="19">
        <v>0</v>
      </c>
      <c r="D25" s="19">
        <v>0</v>
      </c>
      <c r="F25" s="3">
        <v>6</v>
      </c>
      <c r="J25" s="4"/>
      <c r="K25" s="4" t="s">
        <v>35</v>
      </c>
      <c r="L25" s="4"/>
      <c r="M25" s="4"/>
      <c r="N25" s="4"/>
    </row>
    <row r="26" spans="2:14">
      <c r="B26" s="2" t="s">
        <v>28</v>
      </c>
      <c r="J26" s="4"/>
      <c r="K26" s="4" t="s">
        <v>36</v>
      </c>
      <c r="L26" s="4"/>
      <c r="M26" s="4"/>
      <c r="N26" s="4"/>
    </row>
    <row r="27" spans="2:14">
      <c r="B27" s="27">
        <v>24</v>
      </c>
      <c r="J27" s="4"/>
      <c r="K27" s="4" t="s">
        <v>37</v>
      </c>
      <c r="L27" s="4"/>
      <c r="M27" s="4"/>
      <c r="N27" s="4"/>
    </row>
    <row r="28" spans="2:14">
      <c r="J28" s="4"/>
      <c r="K28" s="4" t="s">
        <v>38</v>
      </c>
      <c r="L28" s="4"/>
      <c r="M28" s="4"/>
      <c r="N28" s="4"/>
    </row>
    <row r="29" spans="2:14">
      <c r="B29" s="2" t="s">
        <v>39</v>
      </c>
      <c r="J29" s="4"/>
      <c r="K29" s="4" t="s">
        <v>40</v>
      </c>
      <c r="L29" s="4"/>
      <c r="M29" s="4"/>
      <c r="N29" s="4"/>
    </row>
    <row r="30" spans="2:14">
      <c r="B30" s="2" t="s">
        <v>25</v>
      </c>
      <c r="J30" s="4"/>
      <c r="K30" s="4" t="s">
        <v>41</v>
      </c>
      <c r="L30" s="4"/>
      <c r="M30" s="4"/>
      <c r="N30" s="4"/>
    </row>
    <row r="31" spans="2:14">
      <c r="B31" s="2" t="s">
        <v>19</v>
      </c>
      <c r="C31" s="3" t="s">
        <v>20</v>
      </c>
      <c r="D31" s="3" t="s">
        <v>21</v>
      </c>
      <c r="J31" s="4"/>
      <c r="K31" s="4" t="s">
        <v>50</v>
      </c>
      <c r="L31" s="4"/>
      <c r="M31" s="4"/>
      <c r="N31" s="4"/>
    </row>
    <row r="32" spans="2:14">
      <c r="B32" s="27">
        <v>10</v>
      </c>
      <c r="C32" s="19">
        <v>0</v>
      </c>
      <c r="D32" s="19">
        <v>0</v>
      </c>
      <c r="F32" s="3">
        <v>4</v>
      </c>
      <c r="J32" s="4"/>
      <c r="K32" s="4" t="s">
        <v>42</v>
      </c>
      <c r="L32" s="4"/>
      <c r="M32" s="4"/>
      <c r="N32" s="4"/>
    </row>
    <row r="33" spans="2:14">
      <c r="B33" s="2" t="s">
        <v>28</v>
      </c>
      <c r="J33" s="4"/>
      <c r="K33" s="4" t="s">
        <v>43</v>
      </c>
      <c r="L33" s="4"/>
      <c r="M33" s="4"/>
      <c r="N33" s="4"/>
    </row>
    <row r="34" spans="2:14">
      <c r="B34" s="27">
        <v>16</v>
      </c>
      <c r="J34" s="4"/>
      <c r="K34" s="4" t="s">
        <v>44</v>
      </c>
      <c r="L34" s="4"/>
      <c r="M34" s="4"/>
      <c r="N34" s="4"/>
    </row>
    <row r="35" spans="2:14">
      <c r="J35" s="4"/>
      <c r="K35" s="4" t="s">
        <v>45</v>
      </c>
      <c r="L35" s="4"/>
      <c r="M35" s="4"/>
      <c r="N35" s="4"/>
    </row>
    <row r="36" spans="2:14">
      <c r="B36" s="2" t="s">
        <v>47</v>
      </c>
      <c r="E36" s="4"/>
      <c r="F36" s="4"/>
      <c r="G36" s="4"/>
      <c r="H36" s="4"/>
      <c r="I36" s="4"/>
      <c r="J36" s="4"/>
      <c r="K36" s="4" t="s">
        <v>46</v>
      </c>
      <c r="L36" s="4"/>
      <c r="M36" s="4"/>
      <c r="N36" s="4"/>
    </row>
    <row r="37" spans="2:14">
      <c r="B37" s="2" t="s">
        <v>25</v>
      </c>
      <c r="J37" s="4"/>
      <c r="K37" s="4"/>
      <c r="L37" s="4"/>
      <c r="M37" s="4"/>
      <c r="N37" s="4"/>
    </row>
    <row r="38" spans="2:14">
      <c r="B38" s="2" t="s">
        <v>19</v>
      </c>
      <c r="C38" s="3" t="s">
        <v>20</v>
      </c>
      <c r="D38" s="3" t="s">
        <v>21</v>
      </c>
      <c r="J38" s="4"/>
      <c r="K38" s="4"/>
      <c r="L38" s="4"/>
      <c r="M38" s="4"/>
      <c r="N38" s="4"/>
    </row>
    <row r="39" spans="2:14">
      <c r="B39" s="27">
        <v>10</v>
      </c>
      <c r="C39" s="19">
        <v>0</v>
      </c>
      <c r="D39" s="19">
        <v>0</v>
      </c>
      <c r="F39" s="3">
        <v>6</v>
      </c>
      <c r="K39" s="4"/>
    </row>
    <row r="40" spans="2:14">
      <c r="B40" s="2" t="s">
        <v>28</v>
      </c>
    </row>
    <row r="41" spans="2:14">
      <c r="B41" s="27">
        <v>40</v>
      </c>
    </row>
  </sheetData>
  <mergeCells count="22">
    <mergeCell ref="AE2:AE3"/>
    <mergeCell ref="D1:J1"/>
    <mergeCell ref="K1:N1"/>
    <mergeCell ref="O1:T1"/>
    <mergeCell ref="U1:Z1"/>
    <mergeCell ref="AA1:AF1"/>
    <mergeCell ref="AF2:AF3"/>
    <mergeCell ref="AG1:AL1"/>
    <mergeCell ref="O2:Q2"/>
    <mergeCell ref="R2:R3"/>
    <mergeCell ref="S2:S3"/>
    <mergeCell ref="T2:T3"/>
    <mergeCell ref="U2:W2"/>
    <mergeCell ref="X2:X3"/>
    <mergeCell ref="AG2:AI2"/>
    <mergeCell ref="AJ2:AJ3"/>
    <mergeCell ref="AK2:AK3"/>
    <mergeCell ref="AL2:AL3"/>
    <mergeCell ref="Y2:Y3"/>
    <mergeCell ref="Z2:Z3"/>
    <mergeCell ref="AA2:AC2"/>
    <mergeCell ref="AD2:AD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N8" sqref="N8"/>
    </sheetView>
  </sheetViews>
  <sheetFormatPr defaultRowHeight="15"/>
  <cols>
    <col min="1" max="1" width="14.42578125" customWidth="1"/>
    <col min="2" max="2" width="15.28515625" customWidth="1"/>
    <col min="3" max="3" width="20.140625" customWidth="1"/>
    <col min="5" max="5" width="6.28515625" customWidth="1"/>
    <col min="6" max="6" width="7.7109375" customWidth="1"/>
    <col min="7" max="7" width="7.28515625" customWidth="1"/>
    <col min="8" max="8" width="8" customWidth="1"/>
    <col min="9" max="9" width="7.42578125" customWidth="1"/>
    <col min="10" max="10" width="7.85546875" customWidth="1"/>
    <col min="11" max="11" width="5.7109375" customWidth="1"/>
  </cols>
  <sheetData>
    <row r="1" spans="1:13">
      <c r="A1" s="44" t="s">
        <v>0</v>
      </c>
      <c r="B1" s="45" t="s">
        <v>1</v>
      </c>
      <c r="C1" s="79" t="s">
        <v>2</v>
      </c>
      <c r="D1" s="116" t="s">
        <v>22</v>
      </c>
      <c r="E1" s="117"/>
      <c r="F1" s="116" t="s">
        <v>77</v>
      </c>
      <c r="G1" s="117"/>
      <c r="H1" s="116" t="s">
        <v>39</v>
      </c>
      <c r="I1" s="117"/>
      <c r="J1" s="116" t="s">
        <v>47</v>
      </c>
      <c r="K1" s="117"/>
      <c r="L1" s="116" t="s">
        <v>78</v>
      </c>
      <c r="M1" s="117"/>
    </row>
    <row r="2" spans="1:13">
      <c r="A2" s="44"/>
      <c r="B2" s="45"/>
      <c r="C2" s="47"/>
      <c r="D2" t="s">
        <v>8</v>
      </c>
      <c r="E2" t="s">
        <v>76</v>
      </c>
      <c r="F2" t="s">
        <v>8</v>
      </c>
      <c r="G2" t="s">
        <v>76</v>
      </c>
      <c r="H2" t="s">
        <v>8</v>
      </c>
      <c r="I2" t="s">
        <v>76</v>
      </c>
      <c r="J2" t="s">
        <v>8</v>
      </c>
      <c r="K2" t="s">
        <v>76</v>
      </c>
      <c r="L2" t="s">
        <v>76</v>
      </c>
      <c r="M2" t="s">
        <v>8</v>
      </c>
    </row>
    <row r="3" spans="1:13" ht="30" customHeight="1">
      <c r="A3" s="48">
        <v>1</v>
      </c>
      <c r="B3" s="50" t="s">
        <v>52</v>
      </c>
      <c r="C3" s="51" t="s">
        <v>53</v>
      </c>
      <c r="D3">
        <v>2</v>
      </c>
      <c r="E3">
        <v>2</v>
      </c>
      <c r="F3">
        <v>6</v>
      </c>
      <c r="G3">
        <v>6</v>
      </c>
      <c r="H3">
        <v>1</v>
      </c>
      <c r="I3">
        <v>1</v>
      </c>
      <c r="J3">
        <v>3</v>
      </c>
      <c r="K3">
        <v>3</v>
      </c>
      <c r="L3">
        <f>E3+G3+I3+K3</f>
        <v>12</v>
      </c>
      <c r="M3">
        <v>2</v>
      </c>
    </row>
    <row r="4" spans="1:13" ht="28.5" customHeight="1">
      <c r="A4" s="58">
        <v>2</v>
      </c>
      <c r="B4" s="59" t="s">
        <v>54</v>
      </c>
      <c r="C4" s="60" t="s">
        <v>55</v>
      </c>
      <c r="D4">
        <v>4</v>
      </c>
      <c r="E4">
        <v>4</v>
      </c>
      <c r="F4" t="s">
        <v>71</v>
      </c>
      <c r="G4">
        <v>11</v>
      </c>
      <c r="H4">
        <v>6</v>
      </c>
      <c r="I4">
        <v>6</v>
      </c>
      <c r="J4">
        <v>5</v>
      </c>
      <c r="K4">
        <v>5</v>
      </c>
      <c r="L4">
        <f>E4+G4+I4+K4</f>
        <v>26</v>
      </c>
      <c r="M4">
        <v>7</v>
      </c>
    </row>
    <row r="5" spans="1:13" ht="27.75" customHeight="1">
      <c r="A5" s="48">
        <v>3</v>
      </c>
      <c r="B5" s="50" t="s">
        <v>56</v>
      </c>
      <c r="C5" s="67" t="s">
        <v>57</v>
      </c>
      <c r="D5">
        <v>5</v>
      </c>
      <c r="E5">
        <v>5</v>
      </c>
      <c r="F5">
        <v>8</v>
      </c>
      <c r="G5">
        <v>8</v>
      </c>
      <c r="H5">
        <v>8</v>
      </c>
      <c r="I5">
        <v>8</v>
      </c>
      <c r="J5">
        <v>1</v>
      </c>
      <c r="K5">
        <v>1</v>
      </c>
      <c r="L5">
        <f>E5+G5+I5+K5</f>
        <v>22</v>
      </c>
      <c r="M5">
        <v>6</v>
      </c>
    </row>
    <row r="6" spans="1:13" ht="29.25" customHeight="1">
      <c r="A6" s="48">
        <v>4</v>
      </c>
      <c r="B6" s="50" t="s">
        <v>58</v>
      </c>
      <c r="C6" s="67" t="s">
        <v>51</v>
      </c>
      <c r="D6">
        <v>7</v>
      </c>
      <c r="E6">
        <v>7</v>
      </c>
      <c r="F6">
        <v>1</v>
      </c>
      <c r="G6">
        <v>1</v>
      </c>
      <c r="H6">
        <v>2</v>
      </c>
      <c r="I6">
        <v>2</v>
      </c>
      <c r="J6">
        <v>2</v>
      </c>
      <c r="K6">
        <v>2</v>
      </c>
      <c r="L6">
        <f>E6+G6+I6+K6</f>
        <v>12</v>
      </c>
      <c r="M6">
        <v>1</v>
      </c>
    </row>
    <row r="7" spans="1:13" ht="16.5" customHeight="1">
      <c r="A7" s="48">
        <v>5</v>
      </c>
      <c r="B7" s="50" t="s">
        <v>59</v>
      </c>
      <c r="C7" s="67" t="s">
        <v>60</v>
      </c>
      <c r="D7" t="s">
        <v>79</v>
      </c>
      <c r="E7">
        <v>11</v>
      </c>
      <c r="F7" t="s">
        <v>71</v>
      </c>
      <c r="G7">
        <v>11</v>
      </c>
      <c r="H7">
        <v>9</v>
      </c>
      <c r="I7">
        <v>9</v>
      </c>
      <c r="J7" t="s">
        <v>71</v>
      </c>
      <c r="K7">
        <v>11</v>
      </c>
      <c r="L7">
        <f>E7+G7+I7+K7</f>
        <v>42</v>
      </c>
      <c r="M7">
        <v>10</v>
      </c>
    </row>
    <row r="8" spans="1:13" ht="31.5" customHeight="1">
      <c r="A8" s="48">
        <v>6</v>
      </c>
      <c r="B8" s="73" t="s">
        <v>61</v>
      </c>
      <c r="C8" s="67" t="s">
        <v>62</v>
      </c>
      <c r="D8" t="s">
        <v>71</v>
      </c>
      <c r="E8">
        <v>11</v>
      </c>
      <c r="F8">
        <v>7</v>
      </c>
      <c r="G8">
        <v>7</v>
      </c>
      <c r="H8">
        <v>7</v>
      </c>
      <c r="I8">
        <v>7</v>
      </c>
      <c r="J8" t="s">
        <v>71</v>
      </c>
      <c r="K8">
        <v>11</v>
      </c>
      <c r="L8">
        <f>E8+G8+I8+K8</f>
        <v>36</v>
      </c>
      <c r="M8">
        <v>9</v>
      </c>
    </row>
    <row r="9" spans="1:13" ht="21.75" customHeight="1">
      <c r="A9" s="48">
        <v>7</v>
      </c>
      <c r="B9" s="74" t="s">
        <v>63</v>
      </c>
      <c r="C9" s="67" t="s">
        <v>64</v>
      </c>
      <c r="D9">
        <v>1</v>
      </c>
      <c r="E9">
        <v>1</v>
      </c>
      <c r="F9">
        <v>4</v>
      </c>
      <c r="G9">
        <v>4</v>
      </c>
      <c r="H9">
        <v>10</v>
      </c>
      <c r="I9">
        <v>10</v>
      </c>
      <c r="J9">
        <v>6</v>
      </c>
      <c r="K9">
        <v>6</v>
      </c>
      <c r="L9">
        <f>E9+G9+I9+K9</f>
        <v>21</v>
      </c>
      <c r="M9">
        <v>5</v>
      </c>
    </row>
    <row r="10" spans="1:13" ht="31.5" customHeight="1">
      <c r="A10" s="48">
        <v>8</v>
      </c>
      <c r="B10" s="75" t="s">
        <v>65</v>
      </c>
      <c r="C10" s="67" t="s">
        <v>66</v>
      </c>
      <c r="D10">
        <v>3</v>
      </c>
      <c r="E10">
        <v>3</v>
      </c>
      <c r="F10">
        <v>3</v>
      </c>
      <c r="G10">
        <v>3</v>
      </c>
      <c r="H10">
        <v>5</v>
      </c>
      <c r="I10">
        <v>5</v>
      </c>
      <c r="J10">
        <v>7</v>
      </c>
      <c r="K10">
        <v>7</v>
      </c>
      <c r="L10">
        <f>E10+G10+I10+K10</f>
        <v>18</v>
      </c>
      <c r="M10">
        <v>4</v>
      </c>
    </row>
    <row r="11" spans="1:13" ht="30">
      <c r="A11" s="48">
        <v>9</v>
      </c>
      <c r="B11" s="75" t="s">
        <v>67</v>
      </c>
      <c r="C11" s="67" t="s">
        <v>68</v>
      </c>
      <c r="D11">
        <v>6</v>
      </c>
      <c r="E11">
        <v>6</v>
      </c>
      <c r="F11">
        <v>2</v>
      </c>
      <c r="G11">
        <v>2</v>
      </c>
      <c r="H11">
        <v>3</v>
      </c>
      <c r="I11">
        <v>3</v>
      </c>
      <c r="J11">
        <v>4</v>
      </c>
      <c r="K11">
        <v>4</v>
      </c>
      <c r="L11">
        <f>E11+G11+I11+K11</f>
        <v>15</v>
      </c>
      <c r="M11">
        <v>3</v>
      </c>
    </row>
    <row r="12" spans="1:13" ht="31.5" customHeight="1">
      <c r="A12" s="48">
        <v>10</v>
      </c>
      <c r="B12" s="75" t="s">
        <v>70</v>
      </c>
      <c r="C12" s="67" t="s">
        <v>69</v>
      </c>
      <c r="D12">
        <v>8</v>
      </c>
      <c r="E12">
        <v>8</v>
      </c>
      <c r="F12">
        <v>5</v>
      </c>
      <c r="G12">
        <v>5</v>
      </c>
      <c r="H12">
        <v>4</v>
      </c>
      <c r="I12">
        <v>4</v>
      </c>
      <c r="J12" t="s">
        <v>71</v>
      </c>
      <c r="K12">
        <v>11</v>
      </c>
      <c r="L12">
        <f>E12+G12+I12+K12</f>
        <v>28</v>
      </c>
      <c r="M12">
        <v>8</v>
      </c>
    </row>
  </sheetData>
  <mergeCells count="5"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activeCell="L8" sqref="L8"/>
    </sheetView>
  </sheetViews>
  <sheetFormatPr defaultRowHeight="15"/>
  <cols>
    <col min="1" max="1" width="14.42578125" customWidth="1"/>
    <col min="2" max="2" width="15.28515625" customWidth="1"/>
    <col min="3" max="3" width="20.140625" customWidth="1"/>
    <col min="5" max="5" width="6.28515625" customWidth="1"/>
    <col min="6" max="6" width="7.7109375" customWidth="1"/>
    <col min="7" max="7" width="7.28515625" customWidth="1"/>
    <col min="8" max="8" width="8" customWidth="1"/>
    <col min="9" max="9" width="7.42578125" customWidth="1"/>
    <col min="10" max="10" width="7.85546875" customWidth="1"/>
    <col min="11" max="11" width="5.7109375" customWidth="1"/>
  </cols>
  <sheetData>
    <row r="1" spans="1:13">
      <c r="A1" s="44" t="s">
        <v>0</v>
      </c>
      <c r="B1" s="45" t="s">
        <v>1</v>
      </c>
      <c r="C1" s="79" t="s">
        <v>2</v>
      </c>
      <c r="D1" s="118" t="s">
        <v>22</v>
      </c>
      <c r="E1" s="118"/>
      <c r="F1" s="118" t="s">
        <v>77</v>
      </c>
      <c r="G1" s="118"/>
      <c r="H1" s="118" t="s">
        <v>39</v>
      </c>
      <c r="I1" s="118"/>
      <c r="J1" s="118" t="s">
        <v>47</v>
      </c>
      <c r="K1" s="118"/>
      <c r="L1" s="118" t="s">
        <v>78</v>
      </c>
      <c r="M1" s="118"/>
    </row>
    <row r="2" spans="1:13">
      <c r="A2" s="44"/>
      <c r="B2" s="45"/>
      <c r="C2" s="47"/>
      <c r="D2" s="88" t="s">
        <v>8</v>
      </c>
      <c r="E2" s="88" t="s">
        <v>76</v>
      </c>
      <c r="F2" s="88" t="s">
        <v>8</v>
      </c>
      <c r="G2" s="88" t="s">
        <v>76</v>
      </c>
      <c r="H2" s="88" t="s">
        <v>8</v>
      </c>
      <c r="I2" s="88" t="s">
        <v>76</v>
      </c>
      <c r="J2" s="88" t="s">
        <v>8</v>
      </c>
      <c r="K2" s="88" t="s">
        <v>76</v>
      </c>
      <c r="L2" s="88" t="s">
        <v>76</v>
      </c>
      <c r="M2" s="88" t="s">
        <v>8</v>
      </c>
    </row>
    <row r="3" spans="1:13" ht="30" customHeight="1">
      <c r="A3" s="48">
        <v>1</v>
      </c>
      <c r="B3" s="50" t="s">
        <v>52</v>
      </c>
      <c r="C3" s="51" t="s">
        <v>53</v>
      </c>
      <c r="D3" s="88">
        <v>2</v>
      </c>
      <c r="E3" s="88">
        <v>2</v>
      </c>
      <c r="F3" s="88">
        <v>0</v>
      </c>
      <c r="G3" s="88">
        <v>0</v>
      </c>
      <c r="H3" s="88">
        <v>1</v>
      </c>
      <c r="I3" s="88">
        <v>1</v>
      </c>
      <c r="J3" s="88">
        <v>3</v>
      </c>
      <c r="K3" s="88">
        <v>3</v>
      </c>
      <c r="L3" s="88">
        <v>6</v>
      </c>
      <c r="M3" s="119">
        <v>2</v>
      </c>
    </row>
    <row r="4" spans="1:13" ht="28.5" customHeight="1">
      <c r="A4" s="58">
        <v>2</v>
      </c>
      <c r="B4" s="59" t="s">
        <v>54</v>
      </c>
      <c r="C4" s="60" t="s">
        <v>55</v>
      </c>
      <c r="D4" s="88">
        <v>4</v>
      </c>
      <c r="E4" s="88">
        <v>4</v>
      </c>
      <c r="F4" s="88">
        <v>0</v>
      </c>
      <c r="G4" s="88">
        <v>0</v>
      </c>
      <c r="H4" s="88">
        <v>6</v>
      </c>
      <c r="I4" s="88">
        <v>6</v>
      </c>
      <c r="J4" s="88">
        <v>5</v>
      </c>
      <c r="K4" s="88">
        <v>5</v>
      </c>
      <c r="L4" s="88">
        <v>15</v>
      </c>
      <c r="M4" s="119">
        <v>7</v>
      </c>
    </row>
    <row r="5" spans="1:13" ht="27.75" customHeight="1">
      <c r="A5" s="48">
        <v>3</v>
      </c>
      <c r="B5" s="50" t="s">
        <v>56</v>
      </c>
      <c r="C5" s="67" t="s">
        <v>57</v>
      </c>
      <c r="D5" s="88">
        <v>5</v>
      </c>
      <c r="E5" s="88">
        <v>5</v>
      </c>
      <c r="F5" s="88">
        <v>0</v>
      </c>
      <c r="G5" s="88">
        <v>0</v>
      </c>
      <c r="H5" s="88">
        <v>8</v>
      </c>
      <c r="I5" s="88">
        <v>8</v>
      </c>
      <c r="J5" s="88">
        <v>1</v>
      </c>
      <c r="K5" s="88">
        <v>1</v>
      </c>
      <c r="L5" s="88">
        <v>14</v>
      </c>
      <c r="M5" s="119">
        <v>6</v>
      </c>
    </row>
    <row r="6" spans="1:13" ht="29.25" customHeight="1">
      <c r="A6" s="48">
        <v>4</v>
      </c>
      <c r="B6" s="50" t="s">
        <v>58</v>
      </c>
      <c r="C6" s="67" t="s">
        <v>51</v>
      </c>
      <c r="D6" s="88">
        <v>0</v>
      </c>
      <c r="E6" s="88">
        <v>0</v>
      </c>
      <c r="F6" s="88">
        <v>1</v>
      </c>
      <c r="G6" s="88">
        <v>1</v>
      </c>
      <c r="H6" s="88">
        <v>2</v>
      </c>
      <c r="I6" s="88">
        <v>2</v>
      </c>
      <c r="J6" s="88">
        <v>2</v>
      </c>
      <c r="K6" s="88">
        <v>2</v>
      </c>
      <c r="L6" s="88">
        <v>5</v>
      </c>
      <c r="M6" s="119">
        <v>1</v>
      </c>
    </row>
    <row r="7" spans="1:13" ht="16.5" customHeight="1">
      <c r="A7" s="48">
        <v>5</v>
      </c>
      <c r="B7" s="50" t="s">
        <v>59</v>
      </c>
      <c r="C7" s="67" t="s">
        <v>60</v>
      </c>
      <c r="D7" s="88" t="s">
        <v>79</v>
      </c>
      <c r="E7" s="88">
        <v>11</v>
      </c>
      <c r="F7" s="88">
        <v>0</v>
      </c>
      <c r="G7" s="88">
        <v>0</v>
      </c>
      <c r="H7" s="88">
        <v>9</v>
      </c>
      <c r="I7" s="88">
        <v>9</v>
      </c>
      <c r="J7" s="88" t="s">
        <v>71</v>
      </c>
      <c r="K7" s="88">
        <v>11</v>
      </c>
      <c r="L7" s="88">
        <v>40</v>
      </c>
      <c r="M7" s="119">
        <v>10</v>
      </c>
    </row>
    <row r="8" spans="1:13" ht="31.5" customHeight="1">
      <c r="A8" s="48">
        <v>6</v>
      </c>
      <c r="B8" s="73" t="s">
        <v>61</v>
      </c>
      <c r="C8" s="67" t="s">
        <v>62</v>
      </c>
      <c r="D8" s="88" t="s">
        <v>71</v>
      </c>
      <c r="E8" s="88">
        <v>11</v>
      </c>
      <c r="F8" s="88">
        <v>7</v>
      </c>
      <c r="G8" s="88">
        <v>7</v>
      </c>
      <c r="H8" s="88">
        <v>7</v>
      </c>
      <c r="I8" s="88">
        <v>7</v>
      </c>
      <c r="J8" s="88">
        <v>0</v>
      </c>
      <c r="K8" s="88">
        <v>0</v>
      </c>
      <c r="L8" s="88">
        <v>39</v>
      </c>
      <c r="M8" s="119">
        <v>9</v>
      </c>
    </row>
    <row r="9" spans="1:13" ht="21.75" customHeight="1">
      <c r="A9" s="48">
        <v>7</v>
      </c>
      <c r="B9" s="74" t="s">
        <v>63</v>
      </c>
      <c r="C9" s="67" t="s">
        <v>64</v>
      </c>
      <c r="D9" s="88">
        <v>1</v>
      </c>
      <c r="E9" s="88">
        <v>1</v>
      </c>
      <c r="F9" s="88">
        <v>4</v>
      </c>
      <c r="G9" s="88">
        <v>4</v>
      </c>
      <c r="H9" s="88">
        <v>0</v>
      </c>
      <c r="I9" s="88">
        <v>0</v>
      </c>
      <c r="J9" s="88">
        <v>6</v>
      </c>
      <c r="K9" s="88">
        <v>6</v>
      </c>
      <c r="L9" s="88">
        <v>11</v>
      </c>
      <c r="M9" s="119">
        <v>4</v>
      </c>
    </row>
    <row r="10" spans="1:13" ht="31.5" customHeight="1">
      <c r="A10" s="48">
        <v>8</v>
      </c>
      <c r="B10" s="75" t="s">
        <v>65</v>
      </c>
      <c r="C10" s="67" t="s">
        <v>66</v>
      </c>
      <c r="D10" s="88">
        <v>3</v>
      </c>
      <c r="E10" s="88">
        <v>3</v>
      </c>
      <c r="F10" s="88">
        <v>3</v>
      </c>
      <c r="G10" s="88">
        <v>3</v>
      </c>
      <c r="H10" s="88">
        <v>5</v>
      </c>
      <c r="I10" s="88">
        <v>5</v>
      </c>
      <c r="J10" s="88">
        <v>0</v>
      </c>
      <c r="K10" s="88">
        <v>0</v>
      </c>
      <c r="L10" s="88">
        <v>11</v>
      </c>
      <c r="M10" s="119">
        <v>5</v>
      </c>
    </row>
    <row r="11" spans="1:13" ht="21">
      <c r="A11" s="48">
        <v>9</v>
      </c>
      <c r="B11" s="75" t="s">
        <v>67</v>
      </c>
      <c r="C11" s="67" t="s">
        <v>68</v>
      </c>
      <c r="D11" s="88">
        <v>0</v>
      </c>
      <c r="E11" s="88">
        <v>0</v>
      </c>
      <c r="F11" s="88">
        <v>2</v>
      </c>
      <c r="G11" s="88">
        <v>2</v>
      </c>
      <c r="H11" s="88">
        <v>3</v>
      </c>
      <c r="I11" s="88">
        <v>3</v>
      </c>
      <c r="J11" s="88">
        <v>4</v>
      </c>
      <c r="K11" s="88">
        <v>4</v>
      </c>
      <c r="L11" s="88">
        <v>9</v>
      </c>
      <c r="M11" s="119">
        <v>3</v>
      </c>
    </row>
    <row r="12" spans="1:13" ht="31.5" customHeight="1">
      <c r="A12" s="48">
        <v>10</v>
      </c>
      <c r="B12" s="75" t="s">
        <v>70</v>
      </c>
      <c r="C12" s="67" t="s">
        <v>69</v>
      </c>
      <c r="D12" s="88">
        <v>8</v>
      </c>
      <c r="E12" s="88">
        <v>8</v>
      </c>
      <c r="F12" s="88">
        <v>5</v>
      </c>
      <c r="G12" s="88">
        <v>5</v>
      </c>
      <c r="H12" s="88">
        <v>4</v>
      </c>
      <c r="I12" s="88">
        <v>4</v>
      </c>
      <c r="J12" s="88">
        <v>0</v>
      </c>
      <c r="K12" s="88">
        <v>0</v>
      </c>
      <c r="L12" s="88">
        <v>17</v>
      </c>
      <c r="M12" s="119">
        <v>8</v>
      </c>
    </row>
  </sheetData>
  <mergeCells count="5">
    <mergeCell ref="D1:E1"/>
    <mergeCell ref="F1:G1"/>
    <mergeCell ref="H1:I1"/>
    <mergeCell ref="J1:K1"/>
    <mergeCell ref="L1:M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R42"/>
  <sheetViews>
    <sheetView workbookViewId="0">
      <selection activeCell="Y2" sqref="Y2:Y3"/>
    </sheetView>
  </sheetViews>
  <sheetFormatPr defaultRowHeight="15"/>
  <cols>
    <col min="1" max="1" width="6.7109375" style="1" customWidth="1"/>
    <col min="2" max="2" width="21" style="2" customWidth="1"/>
    <col min="3" max="3" width="20.42578125" style="3" customWidth="1"/>
    <col min="4" max="4" width="0.28515625" style="3" hidden="1" customWidth="1"/>
    <col min="5" max="9" width="21" style="3" hidden="1" customWidth="1"/>
    <col min="10" max="14" width="21" hidden="1" customWidth="1"/>
    <col min="15" max="15" width="4.85546875" style="4" customWidth="1"/>
    <col min="16" max="16" width="7" style="4" customWidth="1"/>
    <col min="17" max="17" width="6.28515625" style="4" customWidth="1"/>
    <col min="18" max="18" width="10.85546875" hidden="1" customWidth="1"/>
    <col min="19" max="19" width="9.5703125" customWidth="1"/>
    <col min="20" max="20" width="9.42578125" customWidth="1"/>
    <col min="21" max="21" width="4.28515625" customWidth="1"/>
    <col min="22" max="22" width="4.7109375" customWidth="1"/>
    <col min="23" max="23" width="5.28515625" customWidth="1"/>
    <col min="24" max="24" width="15" customWidth="1"/>
    <col min="25" max="25" width="12.42578125" customWidth="1"/>
    <col min="26" max="26" width="7.5703125" customWidth="1"/>
    <col min="27" max="27" width="4.140625" customWidth="1"/>
    <col min="28" max="28" width="4.7109375" customWidth="1"/>
    <col min="29" max="29" width="5" customWidth="1"/>
    <col min="30" max="30" width="9.85546875" customWidth="1"/>
    <col min="31" max="31" width="9.28515625" customWidth="1"/>
    <col min="33" max="33" width="3.85546875" customWidth="1"/>
    <col min="34" max="34" width="5" customWidth="1"/>
    <col min="35" max="35" width="4.7109375" customWidth="1"/>
  </cols>
  <sheetData>
    <row r="1" spans="1:70" s="7" customFormat="1">
      <c r="A1" s="44" t="s">
        <v>0</v>
      </c>
      <c r="B1" s="45" t="s">
        <v>1</v>
      </c>
      <c r="C1" s="46" t="s">
        <v>2</v>
      </c>
      <c r="D1" s="108" t="s">
        <v>3</v>
      </c>
      <c r="E1" s="108"/>
      <c r="F1" s="108"/>
      <c r="G1" s="108"/>
      <c r="H1" s="108"/>
      <c r="I1" s="108"/>
      <c r="J1" s="108"/>
      <c r="K1" s="108" t="s">
        <v>4</v>
      </c>
      <c r="L1" s="108"/>
      <c r="M1" s="108"/>
      <c r="N1" s="108"/>
      <c r="O1" s="108"/>
      <c r="P1" s="108"/>
      <c r="Q1" s="108"/>
      <c r="R1" s="108"/>
      <c r="S1" s="108"/>
      <c r="T1" s="108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70" s="7" customFormat="1">
      <c r="A2" s="44"/>
      <c r="B2" s="45"/>
      <c r="C2" s="47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11" t="s">
        <v>5</v>
      </c>
      <c r="P2" s="111"/>
      <c r="Q2" s="111"/>
      <c r="R2" s="112" t="s">
        <v>6</v>
      </c>
      <c r="S2" s="112" t="s">
        <v>7</v>
      </c>
      <c r="T2" s="113" t="s">
        <v>8</v>
      </c>
      <c r="U2" s="106"/>
      <c r="V2" s="106"/>
      <c r="W2" s="106"/>
      <c r="X2" s="104"/>
      <c r="Y2" s="104"/>
      <c r="Z2" s="103"/>
      <c r="AA2" s="107"/>
      <c r="AB2" s="107"/>
      <c r="AC2" s="107"/>
      <c r="AD2" s="104"/>
      <c r="AE2" s="104"/>
      <c r="AF2" s="103"/>
      <c r="AG2" s="107"/>
      <c r="AH2" s="107"/>
      <c r="AI2" s="107"/>
      <c r="AJ2" s="104"/>
      <c r="AK2" s="104"/>
      <c r="AL2" s="103"/>
    </row>
    <row r="3" spans="1:70" s="7" customFormat="1" ht="50.25" customHeight="1">
      <c r="A3" s="44"/>
      <c r="B3" s="45"/>
      <c r="C3" s="46"/>
      <c r="D3" s="46" t="s">
        <v>9</v>
      </c>
      <c r="E3" s="46" t="s">
        <v>10</v>
      </c>
      <c r="F3" s="46" t="s">
        <v>11</v>
      </c>
      <c r="G3" s="49" t="s">
        <v>48</v>
      </c>
      <c r="H3" s="46" t="s">
        <v>12</v>
      </c>
      <c r="I3" s="46" t="s">
        <v>13</v>
      </c>
      <c r="J3" s="46" t="s">
        <v>14</v>
      </c>
      <c r="K3" s="46" t="s">
        <v>15</v>
      </c>
      <c r="L3" s="46" t="s">
        <v>16</v>
      </c>
      <c r="M3" s="46" t="s">
        <v>17</v>
      </c>
      <c r="N3" s="46" t="s">
        <v>18</v>
      </c>
      <c r="O3" s="48" t="s">
        <v>19</v>
      </c>
      <c r="P3" s="48" t="s">
        <v>20</v>
      </c>
      <c r="Q3" s="48" t="s">
        <v>21</v>
      </c>
      <c r="R3" s="112"/>
      <c r="S3" s="112"/>
      <c r="T3" s="112"/>
      <c r="U3" s="2"/>
      <c r="V3" s="2"/>
      <c r="W3" s="2"/>
      <c r="X3" s="104"/>
      <c r="Y3" s="104"/>
      <c r="Z3" s="104"/>
      <c r="AA3" s="2"/>
      <c r="AB3" s="2"/>
      <c r="AC3" s="2"/>
      <c r="AD3" s="104"/>
      <c r="AE3" s="104"/>
      <c r="AF3" s="104"/>
      <c r="AG3" s="2"/>
      <c r="AH3" s="2"/>
      <c r="AI3" s="2"/>
      <c r="AJ3" s="104"/>
      <c r="AK3" s="104"/>
      <c r="AL3" s="104"/>
    </row>
    <row r="4" spans="1:70">
      <c r="A4" s="48">
        <v>1</v>
      </c>
      <c r="B4" s="50" t="s">
        <v>52</v>
      </c>
      <c r="C4" s="51" t="s">
        <v>53</v>
      </c>
      <c r="D4" s="52">
        <v>12.35</v>
      </c>
      <c r="E4" s="52">
        <v>4.2</v>
      </c>
      <c r="F4" s="52">
        <v>2.1</v>
      </c>
      <c r="G4" s="52">
        <v>9.4</v>
      </c>
      <c r="H4" s="52">
        <v>71</v>
      </c>
      <c r="I4" s="52">
        <v>1</v>
      </c>
      <c r="J4" s="52">
        <f>H4*I4</f>
        <v>71</v>
      </c>
      <c r="K4" s="53">
        <f>0.48*(D4+4*SQRT(E4*E4/4+F4*F4)/3-E4+0.75*SQRT(0.8*J4/G4))</f>
        <v>6.6976408186469758</v>
      </c>
      <c r="L4" s="53">
        <f>0.62/SQRT(K4)*(1-((0.432*J4)/D4)/(E4+0.32*SQRT(E4*E4/4+F4*F4)))</f>
        <v>0.12404592674049875</v>
      </c>
      <c r="M4" s="53">
        <f>(1-0.336*SQRT(K4)-L4)/(2/SQRT(K4))</f>
        <v>8.272182345998769E-3</v>
      </c>
      <c r="N4" s="53">
        <f>1+0.7*M4*SQRT(K4)-L4</f>
        <v>0.89093984336536858</v>
      </c>
      <c r="O4" s="54">
        <v>1</v>
      </c>
      <c r="P4" s="54">
        <v>18</v>
      </c>
      <c r="Q4" s="55">
        <v>54.56</v>
      </c>
      <c r="R4" s="56">
        <f>O4+P4/60+Q4/3600-(B18+C18/60+D18/3600)</f>
        <v>1.3151555555555556</v>
      </c>
      <c r="S4" s="56">
        <f>N4*R4-M4*B20</f>
        <v>1.1055470258997708</v>
      </c>
      <c r="T4" s="57">
        <f t="shared" ref="T4:T13" si="0">RANK($S4,$S$4:$S$13,1)</f>
        <v>2</v>
      </c>
      <c r="U4" s="15"/>
      <c r="V4" s="15"/>
      <c r="W4" s="16"/>
      <c r="X4" s="17"/>
      <c r="Y4" s="17"/>
      <c r="Z4" s="18"/>
      <c r="AA4" s="15"/>
      <c r="AB4" s="15"/>
      <c r="AC4" s="16"/>
      <c r="AD4" s="17"/>
      <c r="AE4" s="17"/>
      <c r="AF4" s="17"/>
      <c r="AG4" s="15"/>
      <c r="AH4" s="15"/>
      <c r="AI4" s="16"/>
      <c r="AJ4" s="17"/>
      <c r="AK4" s="17"/>
      <c r="AL4" s="17"/>
    </row>
    <row r="5" spans="1:70" s="23" customFormat="1" ht="30">
      <c r="A5" s="58">
        <v>2</v>
      </c>
      <c r="B5" s="59" t="s">
        <v>54</v>
      </c>
      <c r="C5" s="60" t="s">
        <v>55</v>
      </c>
      <c r="D5" s="61">
        <v>12.34</v>
      </c>
      <c r="E5" s="61">
        <v>3.99</v>
      </c>
      <c r="F5" s="61">
        <v>2.1</v>
      </c>
      <c r="G5" s="61">
        <v>7.86</v>
      </c>
      <c r="H5" s="61">
        <v>79</v>
      </c>
      <c r="I5" s="61">
        <v>1</v>
      </c>
      <c r="J5" s="61">
        <f>H5*I5</f>
        <v>79</v>
      </c>
      <c r="K5" s="62">
        <f>0.48*(D5+4*SQRT(E5*E5/4+F5*F5)/3-E5+0.75*SQRT(0.8*J5/G5))</f>
        <v>6.8826159542606966</v>
      </c>
      <c r="L5" s="62">
        <f>0.62/SQRT(K5)*(1-((0.432*J5)/D5)/(E5+0.32*SQRT(E5*E5/4+F5*F5)))</f>
        <v>0.1033989429341757</v>
      </c>
      <c r="M5" s="62">
        <f>(1-0.336*SQRT(K5)-L5)/(2/SQRT(K5))</f>
        <v>1.9825311206543378E-2</v>
      </c>
      <c r="N5" s="62">
        <f>1+0.7*M5*SQRT(K5)-L5</f>
        <v>0.93300888934257742</v>
      </c>
      <c r="O5" s="63">
        <v>1</v>
      </c>
      <c r="P5" s="63">
        <v>23</v>
      </c>
      <c r="Q5" s="64">
        <v>1.38</v>
      </c>
      <c r="R5" s="65">
        <f>O5+P5/60+Q5/3600-(B18+C18/60+D18/3600)</f>
        <v>1.3837166666666667</v>
      </c>
      <c r="S5" s="65">
        <f>N5*R5-M5*B20</f>
        <v>1.1324174606791331</v>
      </c>
      <c r="T5" s="66">
        <f t="shared" si="0"/>
        <v>4</v>
      </c>
      <c r="U5" s="76"/>
      <c r="V5" s="77"/>
      <c r="W5" s="12"/>
      <c r="X5" s="13"/>
      <c r="Y5" s="13"/>
      <c r="Z5" s="18"/>
      <c r="AA5" s="21"/>
      <c r="AB5" s="21"/>
      <c r="AC5" s="12"/>
      <c r="AD5" s="13"/>
      <c r="AE5" s="13"/>
      <c r="AF5" s="13"/>
      <c r="AG5" s="21"/>
      <c r="AH5" s="21"/>
      <c r="AI5" s="12"/>
      <c r="AJ5" s="13"/>
      <c r="AK5" s="13"/>
      <c r="AL5" s="13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1:70" ht="30">
      <c r="A6" s="48">
        <v>3</v>
      </c>
      <c r="B6" s="50" t="s">
        <v>56</v>
      </c>
      <c r="C6" s="67" t="s">
        <v>57</v>
      </c>
      <c r="D6" s="68">
        <v>13.76</v>
      </c>
      <c r="E6" s="68">
        <v>4.24</v>
      </c>
      <c r="F6" s="68">
        <v>2.2000000000000002</v>
      </c>
      <c r="G6" s="68">
        <v>9.64</v>
      </c>
      <c r="H6" s="68">
        <v>91</v>
      </c>
      <c r="I6" s="68">
        <v>1</v>
      </c>
      <c r="J6" s="68">
        <f t="shared" ref="J6:J13" si="1">H6*I6</f>
        <v>91</v>
      </c>
      <c r="K6" s="69">
        <f t="shared" ref="K6:K13" si="2">0.48*(D6+4*SQRT(E6*E6/4+F6*F6)/3-E6+0.75*SQRT(0.8*J6/G6))</f>
        <v>7.5142478122937977</v>
      </c>
      <c r="L6" s="69">
        <f t="shared" ref="L6:L13" si="3">0.62/SQRT(K6)*(1-((0.432*J6)/D6)/(E6+0.32*SQRT(E6*E6/4+F6*F6)))</f>
        <v>0.10233214712972495</v>
      </c>
      <c r="M6" s="69">
        <f>(1-0.336*SQRT(K6)-L6)/(2/SQRT(K6))</f>
        <v>-3.2044312085589083E-2</v>
      </c>
      <c r="N6" s="69">
        <f t="shared" ref="N6:N13" si="4">1+0.7*M6*SQRT(K6)-L6</f>
        <v>0.83617965714323594</v>
      </c>
      <c r="O6" s="70">
        <v>1</v>
      </c>
      <c r="P6" s="70">
        <v>18</v>
      </c>
      <c r="Q6" s="71">
        <v>31.54</v>
      </c>
      <c r="R6" s="72">
        <f>O6+P6/60+Q6/3600-(B18+C18/60+D18/3600)</f>
        <v>1.3087611111111113</v>
      </c>
      <c r="S6" s="72">
        <f>N6*R6-M6*B20</f>
        <v>1.3507139138560023</v>
      </c>
      <c r="T6" s="57">
        <f t="shared" si="0"/>
        <v>5</v>
      </c>
      <c r="U6" s="15"/>
      <c r="V6" s="15"/>
      <c r="W6" s="16"/>
      <c r="X6" s="13"/>
      <c r="Y6" s="13"/>
      <c r="Z6" s="17"/>
      <c r="AA6" s="15"/>
      <c r="AB6" s="15"/>
      <c r="AC6" s="16"/>
      <c r="AD6" s="17"/>
      <c r="AE6" s="17"/>
      <c r="AF6" s="17"/>
      <c r="AG6" s="15"/>
      <c r="AH6" s="15"/>
      <c r="AI6" s="16"/>
      <c r="AJ6" s="17"/>
      <c r="AK6" s="17"/>
      <c r="AL6" s="17"/>
    </row>
    <row r="7" spans="1:70" ht="30">
      <c r="A7" s="48">
        <v>4</v>
      </c>
      <c r="B7" s="50" t="s">
        <v>58</v>
      </c>
      <c r="C7" s="67" t="s">
        <v>51</v>
      </c>
      <c r="D7" s="68">
        <v>14.27</v>
      </c>
      <c r="E7" s="68">
        <v>4.3499999999999996</v>
      </c>
      <c r="F7" s="68">
        <v>2.1</v>
      </c>
      <c r="G7" s="68">
        <v>12.6</v>
      </c>
      <c r="H7" s="68">
        <v>107</v>
      </c>
      <c r="I7" s="68">
        <v>1</v>
      </c>
      <c r="J7" s="68">
        <f t="shared" si="1"/>
        <v>107</v>
      </c>
      <c r="K7" s="69">
        <f t="shared" si="2"/>
        <v>7.6348686378822128</v>
      </c>
      <c r="L7" s="69">
        <f t="shared" si="3"/>
        <v>8.7695825931506793E-2</v>
      </c>
      <c r="M7" s="69">
        <f t="shared" ref="M7:M13" si="5">(1-0.336*SQRT(K7)-L7)/(2/SQRT(K7))</f>
        <v>-2.2251963337067988E-2</v>
      </c>
      <c r="N7" s="69">
        <f t="shared" si="4"/>
        <v>0.8692646797240029</v>
      </c>
      <c r="O7" s="70">
        <v>1</v>
      </c>
      <c r="P7" s="70">
        <v>27</v>
      </c>
      <c r="Q7" s="71">
        <v>9.2799999999999994</v>
      </c>
      <c r="R7" s="72">
        <f>O7+P7/60+Q7/3600-(B18+C18/60+D18/3600)</f>
        <v>1.4525777777777777</v>
      </c>
      <c r="S7" s="72">
        <f>N7*R7-M7*B20</f>
        <v>1.4406902634707479</v>
      </c>
      <c r="T7" s="57">
        <f t="shared" si="0"/>
        <v>7</v>
      </c>
      <c r="U7" s="15"/>
      <c r="V7" s="15"/>
      <c r="W7" s="16"/>
      <c r="X7" s="17"/>
      <c r="Y7" s="17"/>
      <c r="Z7" s="17"/>
      <c r="AA7" s="15"/>
      <c r="AB7" s="15"/>
      <c r="AC7" s="16"/>
      <c r="AD7" s="17"/>
      <c r="AE7" s="17"/>
      <c r="AF7" s="17"/>
      <c r="AG7" s="15"/>
      <c r="AH7" s="15"/>
      <c r="AI7" s="16"/>
      <c r="AJ7" s="17"/>
      <c r="AK7" s="17"/>
      <c r="AL7" s="17"/>
    </row>
    <row r="8" spans="1:70" ht="30">
      <c r="A8" s="48">
        <v>5</v>
      </c>
      <c r="B8" s="50" t="s">
        <v>59</v>
      </c>
      <c r="C8" s="67" t="s">
        <v>60</v>
      </c>
      <c r="D8" s="68">
        <v>13.1</v>
      </c>
      <c r="E8" s="68">
        <v>4.12</v>
      </c>
      <c r="F8" s="68">
        <v>2</v>
      </c>
      <c r="G8" s="68">
        <v>8.8000000000000007</v>
      </c>
      <c r="H8" s="68">
        <v>91</v>
      </c>
      <c r="I8" s="68">
        <v>0.9</v>
      </c>
      <c r="J8" s="52">
        <f t="shared" si="1"/>
        <v>81.900000000000006</v>
      </c>
      <c r="K8" s="53">
        <f t="shared" si="2"/>
        <v>7.1302558547197847</v>
      </c>
      <c r="L8" s="53">
        <f t="shared" si="3"/>
        <v>0.10773314469785857</v>
      </c>
      <c r="M8" s="53">
        <f t="shared" si="5"/>
        <v>-6.5934614733730596E-3</v>
      </c>
      <c r="N8" s="53">
        <f t="shared" si="4"/>
        <v>0.8799425039833918</v>
      </c>
      <c r="O8" s="54">
        <v>10</v>
      </c>
      <c r="P8" s="54">
        <v>0</v>
      </c>
      <c r="Q8" s="55">
        <v>0</v>
      </c>
      <c r="R8" s="56">
        <f>O8+P8/60+Q8/3600-(B18+C18/60+D18/3600)</f>
        <v>10</v>
      </c>
      <c r="S8" s="56">
        <f>N8*R8-M8*B20</f>
        <v>8.8521727316209038</v>
      </c>
      <c r="T8" s="57" t="s">
        <v>71</v>
      </c>
      <c r="U8" s="21"/>
      <c r="V8" s="21"/>
      <c r="W8" s="12"/>
      <c r="X8" s="13"/>
      <c r="Y8" s="13"/>
      <c r="Z8" s="13"/>
      <c r="AA8" s="21"/>
      <c r="AB8" s="21"/>
      <c r="AC8" s="12"/>
      <c r="AD8" s="13"/>
      <c r="AE8" s="13"/>
      <c r="AF8" s="13"/>
      <c r="AG8" s="21"/>
      <c r="AH8" s="21"/>
      <c r="AI8" s="12"/>
      <c r="AJ8" s="13"/>
      <c r="AK8" s="13"/>
      <c r="AL8" s="17"/>
    </row>
    <row r="9" spans="1:70">
      <c r="A9" s="48">
        <v>6</v>
      </c>
      <c r="B9" s="73" t="s">
        <v>61</v>
      </c>
      <c r="C9" s="67" t="s">
        <v>62</v>
      </c>
      <c r="D9" s="68">
        <v>13.26</v>
      </c>
      <c r="E9" s="68">
        <v>4.43</v>
      </c>
      <c r="F9" s="68">
        <v>1.8</v>
      </c>
      <c r="G9" s="68">
        <v>8.1999999999999993</v>
      </c>
      <c r="H9" s="68">
        <v>82</v>
      </c>
      <c r="I9" s="68">
        <v>1</v>
      </c>
      <c r="J9" s="68">
        <f t="shared" si="1"/>
        <v>82</v>
      </c>
      <c r="K9" s="69">
        <f t="shared" si="2"/>
        <v>7.0832956821773925</v>
      </c>
      <c r="L9" s="69">
        <f t="shared" si="3"/>
        <v>0.11648553811033623</v>
      </c>
      <c r="M9" s="53">
        <f t="shared" si="5"/>
        <v>-1.4280587028915956E-2</v>
      </c>
      <c r="N9" s="53">
        <f t="shared" si="4"/>
        <v>0.85690955239539945</v>
      </c>
      <c r="O9" s="54">
        <v>10</v>
      </c>
      <c r="P9" s="54">
        <v>0</v>
      </c>
      <c r="Q9" s="55">
        <v>0</v>
      </c>
      <c r="R9" s="56">
        <f>O9+P9/60+Q9/3600-(B18+C18/60+D18/3600)</f>
        <v>10</v>
      </c>
      <c r="S9" s="56">
        <f>N9*R9-M9*B20</f>
        <v>8.6833402201853218</v>
      </c>
      <c r="T9" s="57" t="s">
        <v>71</v>
      </c>
      <c r="U9" s="15"/>
      <c r="V9" s="15"/>
      <c r="W9" s="16"/>
      <c r="X9" s="17"/>
      <c r="Y9" s="17"/>
      <c r="Z9" s="17"/>
      <c r="AA9" s="15"/>
      <c r="AB9" s="15"/>
      <c r="AC9" s="16"/>
      <c r="AD9" s="17"/>
      <c r="AE9" s="17"/>
      <c r="AF9" s="17"/>
      <c r="AG9" s="15"/>
      <c r="AH9" s="15"/>
      <c r="AI9" s="16"/>
      <c r="AJ9" s="17"/>
      <c r="AK9" s="17"/>
      <c r="AL9" s="17"/>
    </row>
    <row r="10" spans="1:70">
      <c r="A10" s="48">
        <v>7</v>
      </c>
      <c r="B10" s="74" t="s">
        <v>63</v>
      </c>
      <c r="C10" s="67" t="s">
        <v>64</v>
      </c>
      <c r="D10" s="68">
        <v>12.95</v>
      </c>
      <c r="E10" s="68">
        <v>3.95</v>
      </c>
      <c r="F10" s="68">
        <v>2</v>
      </c>
      <c r="G10" s="68">
        <v>9.1999999999999993</v>
      </c>
      <c r="H10" s="68">
        <v>91</v>
      </c>
      <c r="I10" s="68">
        <v>1</v>
      </c>
      <c r="J10" s="68">
        <f t="shared" si="1"/>
        <v>91</v>
      </c>
      <c r="K10" s="69">
        <f t="shared" si="2"/>
        <v>7.1315999944366775</v>
      </c>
      <c r="L10" s="69">
        <f t="shared" si="3"/>
        <v>8.6834059867735305E-2</v>
      </c>
      <c r="M10" s="53">
        <f t="shared" si="5"/>
        <v>2.1198565239004395E-2</v>
      </c>
      <c r="N10" s="53">
        <f t="shared" si="4"/>
        <v>0.95279356070121102</v>
      </c>
      <c r="O10" s="54">
        <v>1</v>
      </c>
      <c r="P10" s="54">
        <v>20</v>
      </c>
      <c r="Q10" s="55">
        <v>9.89</v>
      </c>
      <c r="R10" s="56">
        <f>O10+P10/60+Q10/3600-(B18+C18/60+D18/3600)</f>
        <v>1.3360805555555555</v>
      </c>
      <c r="S10" s="56">
        <f>N10*R10-M10*B20</f>
        <v>1.1034204279993947</v>
      </c>
      <c r="T10" s="57">
        <f t="shared" si="0"/>
        <v>1</v>
      </c>
      <c r="U10" s="15"/>
      <c r="V10" s="15"/>
      <c r="W10" s="16"/>
      <c r="X10" s="17"/>
      <c r="Y10" s="17"/>
      <c r="Z10" s="17"/>
      <c r="AA10" s="15"/>
      <c r="AB10" s="15"/>
      <c r="AC10" s="16"/>
      <c r="AD10" s="17"/>
      <c r="AE10" s="17"/>
      <c r="AF10" s="17"/>
      <c r="AG10" s="15"/>
      <c r="AH10" s="15"/>
      <c r="AI10" s="16"/>
      <c r="AJ10" s="17"/>
      <c r="AK10" s="17"/>
      <c r="AL10" s="17"/>
    </row>
    <row r="11" spans="1:70" ht="30">
      <c r="A11" s="48">
        <v>8</v>
      </c>
      <c r="B11" s="75" t="s">
        <v>65</v>
      </c>
      <c r="C11" s="67" t="s">
        <v>66</v>
      </c>
      <c r="D11" s="67">
        <v>12.99</v>
      </c>
      <c r="E11" s="67">
        <v>3.99</v>
      </c>
      <c r="F11" s="67">
        <v>1.8</v>
      </c>
      <c r="G11" s="68">
        <v>9.1999999999999993</v>
      </c>
      <c r="H11" s="67">
        <v>92.9</v>
      </c>
      <c r="I11" s="67">
        <v>0.9</v>
      </c>
      <c r="J11" s="68">
        <f t="shared" si="1"/>
        <v>83.610000000000014</v>
      </c>
      <c r="K11" s="69">
        <f t="shared" si="2"/>
        <v>7.0103814449660691</v>
      </c>
      <c r="L11" s="69">
        <f t="shared" si="3"/>
        <v>9.991078666930997E-2</v>
      </c>
      <c r="M11" s="53">
        <f t="shared" si="5"/>
        <v>1.3844644667925647E-2</v>
      </c>
      <c r="N11" s="53">
        <f t="shared" si="4"/>
        <v>0.92574886038344018</v>
      </c>
      <c r="O11" s="54">
        <v>1</v>
      </c>
      <c r="P11" s="54">
        <v>20</v>
      </c>
      <c r="Q11" s="55">
        <v>20.99</v>
      </c>
      <c r="R11" s="56">
        <f>O11+P11/60+Q11/3600-(B18+C18/60+D18/3600)</f>
        <v>1.3391638888888888</v>
      </c>
      <c r="S11" s="56">
        <f>N11*R11-M11*B20</f>
        <v>1.1289722866621394</v>
      </c>
      <c r="T11" s="57">
        <f t="shared" si="0"/>
        <v>3</v>
      </c>
      <c r="U11" s="15"/>
      <c r="V11" s="15"/>
      <c r="W11" s="16"/>
      <c r="X11" s="17"/>
      <c r="Y11" s="17"/>
      <c r="Z11" s="17"/>
      <c r="AA11" s="15"/>
      <c r="AB11" s="15"/>
      <c r="AC11" s="16"/>
      <c r="AD11" s="17"/>
      <c r="AE11" s="17"/>
      <c r="AF11" s="17"/>
      <c r="AG11" s="15"/>
      <c r="AH11" s="15"/>
      <c r="AI11" s="16"/>
      <c r="AJ11" s="17"/>
      <c r="AK11" s="17"/>
      <c r="AL11" s="17"/>
    </row>
    <row r="12" spans="1:70">
      <c r="A12" s="48">
        <v>9</v>
      </c>
      <c r="B12" s="75" t="s">
        <v>67</v>
      </c>
      <c r="C12" s="67" t="s">
        <v>68</v>
      </c>
      <c r="D12" s="68">
        <v>14.4</v>
      </c>
      <c r="E12" s="68">
        <v>4.25</v>
      </c>
      <c r="F12" s="68">
        <v>2.0499999999999998</v>
      </c>
      <c r="G12" s="68">
        <v>10.5</v>
      </c>
      <c r="H12" s="68">
        <v>94</v>
      </c>
      <c r="I12" s="68">
        <v>1</v>
      </c>
      <c r="J12" s="68">
        <f t="shared" si="1"/>
        <v>94</v>
      </c>
      <c r="K12" s="69">
        <f t="shared" si="2"/>
        <v>7.7251166258962156</v>
      </c>
      <c r="L12" s="69">
        <f t="shared" si="3"/>
        <v>0.10197695715028743</v>
      </c>
      <c r="M12" s="53">
        <f t="shared" si="5"/>
        <v>-4.9832748736850604E-2</v>
      </c>
      <c r="N12" s="53">
        <f t="shared" si="4"/>
        <v>0.80106911558065463</v>
      </c>
      <c r="O12" s="54">
        <v>1</v>
      </c>
      <c r="P12" s="54">
        <v>16</v>
      </c>
      <c r="Q12" s="55">
        <v>32.25</v>
      </c>
      <c r="R12" s="56">
        <f>O12+P12/60+Q12/3600-(B18+C18/60+D18/3600)</f>
        <v>1.275625</v>
      </c>
      <c r="S12" s="56">
        <f>N12*R12-M12*B20</f>
        <v>1.4205257804573774</v>
      </c>
      <c r="T12" s="57">
        <f t="shared" si="0"/>
        <v>6</v>
      </c>
      <c r="U12" s="15"/>
      <c r="V12" s="15"/>
      <c r="W12" s="15"/>
      <c r="X12" s="17"/>
      <c r="Y12" s="17"/>
      <c r="Z12" s="17"/>
      <c r="AA12" s="25"/>
      <c r="AB12" s="25"/>
      <c r="AC12" s="25"/>
      <c r="AD12" s="17"/>
      <c r="AE12" s="17"/>
      <c r="AF12" s="17"/>
    </row>
    <row r="13" spans="1:70">
      <c r="A13" s="48">
        <v>10</v>
      </c>
      <c r="B13" s="75" t="s">
        <v>70</v>
      </c>
      <c r="C13" s="67" t="s">
        <v>69</v>
      </c>
      <c r="D13" s="68">
        <v>16.059999999999999</v>
      </c>
      <c r="E13" s="68">
        <v>4.91</v>
      </c>
      <c r="F13" s="68">
        <v>2.4300000000000002</v>
      </c>
      <c r="G13" s="68">
        <v>18.7</v>
      </c>
      <c r="H13" s="68">
        <v>143</v>
      </c>
      <c r="I13" s="68">
        <v>1</v>
      </c>
      <c r="J13" s="68">
        <f t="shared" si="1"/>
        <v>143</v>
      </c>
      <c r="K13" s="69">
        <f t="shared" si="2"/>
        <v>8.4531471876933804</v>
      </c>
      <c r="L13" s="69">
        <f t="shared" si="3"/>
        <v>7.6884318414743816E-2</v>
      </c>
      <c r="M13" s="53">
        <f t="shared" si="5"/>
        <v>-7.8181774593716807E-2</v>
      </c>
      <c r="N13" s="53">
        <f t="shared" si="4"/>
        <v>0.76400007473552878</v>
      </c>
      <c r="O13" s="54">
        <v>1</v>
      </c>
      <c r="P13" s="54">
        <v>19</v>
      </c>
      <c r="Q13" s="55">
        <v>57.41</v>
      </c>
      <c r="R13" s="56">
        <f>O13+P13/60+Q13/3600-(B18+C18/60+D18/3600)</f>
        <v>1.3326138888888888</v>
      </c>
      <c r="S13" s="56">
        <f>N13*R13-M13*B20</f>
        <v>1.6435713074544491</v>
      </c>
      <c r="T13" s="57">
        <f t="shared" si="0"/>
        <v>8</v>
      </c>
      <c r="U13" s="15"/>
      <c r="V13" s="15"/>
      <c r="W13" s="15"/>
      <c r="X13" s="17"/>
      <c r="Y13" s="17"/>
      <c r="Z13" s="17"/>
      <c r="AA13" s="25"/>
      <c r="AB13" s="25"/>
      <c r="AC13" s="25"/>
      <c r="AD13" s="17"/>
      <c r="AE13" s="17"/>
      <c r="AF13" s="17"/>
    </row>
    <row r="14" spans="1:70">
      <c r="B14" s="5"/>
      <c r="D14" s="19"/>
      <c r="E14" s="19"/>
      <c r="F14" s="19"/>
      <c r="G14" s="19"/>
      <c r="H14" s="19"/>
      <c r="I14" s="19"/>
      <c r="J14" s="19"/>
      <c r="K14" s="20"/>
      <c r="L14" s="20"/>
      <c r="M14" s="20"/>
      <c r="N14" s="20"/>
      <c r="R14" s="17"/>
      <c r="S14" s="17"/>
      <c r="U14" s="15"/>
      <c r="V14" s="15"/>
      <c r="W14" s="15"/>
      <c r="X14" s="17"/>
      <c r="Y14" s="17"/>
      <c r="Z14" s="17"/>
      <c r="AA14" s="25"/>
      <c r="AB14" s="25"/>
      <c r="AC14" s="25"/>
      <c r="AD14" s="17"/>
      <c r="AE14" s="17"/>
      <c r="AF14" s="17"/>
    </row>
    <row r="15" spans="1:70">
      <c r="B15" s="2" t="s">
        <v>22</v>
      </c>
      <c r="F15" s="26" t="s">
        <v>23</v>
      </c>
      <c r="G15" s="26"/>
      <c r="H15" s="26"/>
      <c r="J15" s="4"/>
      <c r="K15" t="s">
        <v>24</v>
      </c>
      <c r="L15" s="4"/>
      <c r="M15" s="4"/>
      <c r="N15" s="4"/>
    </row>
    <row r="16" spans="1:70" ht="4.5" hidden="1" customHeight="1">
      <c r="B16" s="2" t="s">
        <v>25</v>
      </c>
      <c r="J16" s="4"/>
      <c r="K16" s="4" t="s">
        <v>49</v>
      </c>
      <c r="L16" s="4"/>
      <c r="M16" s="4"/>
      <c r="N16" s="4"/>
    </row>
    <row r="17" spans="2:20" ht="45" hidden="1">
      <c r="B17" s="2" t="s">
        <v>19</v>
      </c>
      <c r="C17" s="3" t="s">
        <v>20</v>
      </c>
      <c r="D17" s="3" t="s">
        <v>21</v>
      </c>
      <c r="J17" s="4"/>
      <c r="K17" s="4" t="s">
        <v>26</v>
      </c>
      <c r="L17" s="4"/>
      <c r="M17" s="4"/>
      <c r="N17" s="4"/>
    </row>
    <row r="18" spans="2:20" hidden="1">
      <c r="B18" s="27">
        <v>0</v>
      </c>
      <c r="C18" s="19">
        <v>0</v>
      </c>
      <c r="D18" s="19">
        <v>0</v>
      </c>
      <c r="F18" s="3">
        <v>6</v>
      </c>
      <c r="J18" s="4"/>
      <c r="K18" s="4" t="s">
        <v>27</v>
      </c>
      <c r="L18" s="4"/>
      <c r="M18" s="4"/>
      <c r="N18" s="4"/>
    </row>
    <row r="19" spans="2:20" ht="30.75" customHeight="1">
      <c r="B19" s="2" t="s">
        <v>28</v>
      </c>
      <c r="C19" s="109" t="s">
        <v>72</v>
      </c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</row>
    <row r="20" spans="2:20">
      <c r="B20" s="2">
        <v>8</v>
      </c>
      <c r="J20" s="4"/>
      <c r="K20" s="4" t="s">
        <v>30</v>
      </c>
      <c r="L20" s="4"/>
      <c r="M20" s="4"/>
      <c r="N20" s="4"/>
    </row>
    <row r="21" spans="2:20" ht="2.25" hidden="1" customHeight="1">
      <c r="J21" s="4"/>
      <c r="K21" s="4" t="s">
        <v>31</v>
      </c>
      <c r="L21" s="4"/>
      <c r="M21" s="4"/>
      <c r="N21" s="4"/>
    </row>
    <row r="22" spans="2:20" hidden="1">
      <c r="B22" s="2" t="s">
        <v>32</v>
      </c>
      <c r="J22" s="4"/>
      <c r="K22" s="4"/>
      <c r="L22" s="4"/>
      <c r="M22" s="4"/>
      <c r="N22" s="4"/>
    </row>
    <row r="23" spans="2:20" hidden="1">
      <c r="B23" s="2" t="s">
        <v>25</v>
      </c>
      <c r="J23" s="4"/>
      <c r="K23" s="4" t="s">
        <v>33</v>
      </c>
      <c r="L23" s="4"/>
      <c r="M23" s="4"/>
      <c r="N23" s="4"/>
    </row>
    <row r="24" spans="2:20" ht="45" hidden="1">
      <c r="B24" s="2" t="s">
        <v>19</v>
      </c>
      <c r="C24" s="3" t="s">
        <v>20</v>
      </c>
      <c r="D24" s="3" t="s">
        <v>21</v>
      </c>
      <c r="J24" s="4"/>
      <c r="K24" s="4" t="s">
        <v>34</v>
      </c>
      <c r="L24" s="4"/>
      <c r="M24" s="4"/>
      <c r="N24" s="4"/>
    </row>
    <row r="25" spans="2:20" hidden="1">
      <c r="B25" s="27">
        <v>10</v>
      </c>
      <c r="C25" s="19">
        <v>0</v>
      </c>
      <c r="D25" s="19">
        <v>0</v>
      </c>
      <c r="F25" s="3">
        <v>6</v>
      </c>
      <c r="J25" s="4"/>
      <c r="K25" s="4" t="s">
        <v>35</v>
      </c>
      <c r="L25" s="4"/>
      <c r="M25" s="4"/>
      <c r="N25" s="4"/>
    </row>
    <row r="26" spans="2:20" hidden="1">
      <c r="B26" s="2" t="s">
        <v>28</v>
      </c>
      <c r="J26" s="4"/>
      <c r="K26" s="4" t="s">
        <v>36</v>
      </c>
      <c r="L26" s="4"/>
      <c r="M26" s="4"/>
      <c r="N26" s="4"/>
    </row>
    <row r="27" spans="2:20" hidden="1">
      <c r="B27" s="27">
        <v>24</v>
      </c>
      <c r="J27" s="4"/>
      <c r="K27" s="4" t="s">
        <v>37</v>
      </c>
      <c r="L27" s="4"/>
      <c r="M27" s="4"/>
      <c r="N27" s="4"/>
    </row>
    <row r="28" spans="2:20" hidden="1">
      <c r="J28" s="4"/>
      <c r="K28" s="4" t="s">
        <v>38</v>
      </c>
      <c r="L28" s="4"/>
      <c r="M28" s="4"/>
      <c r="N28" s="4"/>
    </row>
    <row r="29" spans="2:20" ht="5.25" hidden="1" customHeight="1">
      <c r="B29" s="2" t="s">
        <v>39</v>
      </c>
      <c r="J29" s="4"/>
      <c r="K29" s="4" t="s">
        <v>40</v>
      </c>
      <c r="L29" s="4"/>
      <c r="M29" s="4"/>
      <c r="N29" s="4"/>
    </row>
    <row r="30" spans="2:20" hidden="1">
      <c r="B30" s="2" t="s">
        <v>25</v>
      </c>
      <c r="J30" s="4"/>
      <c r="K30" s="4" t="s">
        <v>41</v>
      </c>
      <c r="L30" s="4"/>
      <c r="M30" s="4"/>
      <c r="N30" s="4"/>
    </row>
    <row r="31" spans="2:20" ht="45" hidden="1">
      <c r="B31" s="2" t="s">
        <v>19</v>
      </c>
      <c r="C31" s="3" t="s">
        <v>20</v>
      </c>
      <c r="D31" s="3" t="s">
        <v>21</v>
      </c>
      <c r="J31" s="4"/>
      <c r="K31" s="4" t="s">
        <v>50</v>
      </c>
      <c r="L31" s="4"/>
      <c r="M31" s="4"/>
      <c r="N31" s="4"/>
    </row>
    <row r="32" spans="2:20" hidden="1">
      <c r="B32" s="27">
        <v>10</v>
      </c>
      <c r="C32" s="19">
        <v>0</v>
      </c>
      <c r="D32" s="19">
        <v>0</v>
      </c>
      <c r="F32" s="3">
        <v>4</v>
      </c>
      <c r="J32" s="4"/>
      <c r="K32" s="4" t="s">
        <v>42</v>
      </c>
      <c r="L32" s="4"/>
      <c r="M32" s="4"/>
      <c r="N32" s="4"/>
    </row>
    <row r="33" spans="2:14" hidden="1">
      <c r="B33" s="2" t="s">
        <v>28</v>
      </c>
      <c r="J33" s="4"/>
      <c r="K33" s="4" t="s">
        <v>43</v>
      </c>
      <c r="L33" s="4"/>
      <c r="M33" s="4"/>
      <c r="N33" s="4"/>
    </row>
    <row r="34" spans="2:14" hidden="1">
      <c r="B34" s="27">
        <v>16</v>
      </c>
      <c r="J34" s="4"/>
      <c r="K34" s="4" t="s">
        <v>44</v>
      </c>
      <c r="L34" s="4"/>
      <c r="M34" s="4"/>
      <c r="N34" s="4"/>
    </row>
    <row r="35" spans="2:14" hidden="1">
      <c r="J35" s="4"/>
      <c r="K35" s="4" t="s">
        <v>45</v>
      </c>
      <c r="L35" s="4"/>
      <c r="M35" s="4"/>
      <c r="N35" s="4"/>
    </row>
    <row r="36" spans="2:14" hidden="1">
      <c r="B36" s="2" t="s">
        <v>47</v>
      </c>
      <c r="E36" s="4"/>
      <c r="F36" s="4"/>
      <c r="G36" s="4"/>
      <c r="H36" s="4"/>
      <c r="I36" s="4"/>
      <c r="J36" s="4"/>
      <c r="K36" s="4" t="s">
        <v>46</v>
      </c>
      <c r="L36" s="4"/>
      <c r="M36" s="4"/>
      <c r="N36" s="4"/>
    </row>
    <row r="37" spans="2:14" hidden="1">
      <c r="B37" s="2" t="s">
        <v>25</v>
      </c>
      <c r="J37" s="4"/>
      <c r="K37" s="4"/>
      <c r="L37" s="4"/>
      <c r="M37" s="4"/>
      <c r="N37" s="4"/>
    </row>
    <row r="38" spans="2:14" ht="45" hidden="1">
      <c r="B38" s="2" t="s">
        <v>19</v>
      </c>
      <c r="C38" s="3" t="s">
        <v>20</v>
      </c>
      <c r="D38" s="3" t="s">
        <v>21</v>
      </c>
      <c r="J38" s="4"/>
      <c r="K38" s="4"/>
      <c r="L38" s="4"/>
      <c r="M38" s="4"/>
      <c r="N38" s="4"/>
    </row>
    <row r="39" spans="2:14" hidden="1">
      <c r="B39" s="27">
        <v>10</v>
      </c>
      <c r="C39" s="19">
        <v>0</v>
      </c>
      <c r="D39" s="19">
        <v>0</v>
      </c>
      <c r="F39" s="3">
        <v>6</v>
      </c>
      <c r="K39" s="4"/>
    </row>
    <row r="40" spans="2:14" hidden="1">
      <c r="B40" s="2" t="s">
        <v>28</v>
      </c>
    </row>
    <row r="41" spans="2:14" hidden="1">
      <c r="B41" s="27">
        <v>40</v>
      </c>
    </row>
    <row r="42" spans="2:14" hidden="1"/>
  </sheetData>
  <mergeCells count="23">
    <mergeCell ref="C19:T19"/>
    <mergeCell ref="Y2:Y3"/>
    <mergeCell ref="Z2:Z3"/>
    <mergeCell ref="AA2:AC2"/>
    <mergeCell ref="AD2:AD3"/>
    <mergeCell ref="O2:Q2"/>
    <mergeCell ref="R2:R3"/>
    <mergeCell ref="S2:S3"/>
    <mergeCell ref="T2:T3"/>
    <mergeCell ref="U2:W2"/>
    <mergeCell ref="AA1:AF1"/>
    <mergeCell ref="AG1:AL1"/>
    <mergeCell ref="X2:X3"/>
    <mergeCell ref="D1:J1"/>
    <mergeCell ref="K1:N1"/>
    <mergeCell ref="O1:T1"/>
    <mergeCell ref="U1:Z1"/>
    <mergeCell ref="AG2:AI2"/>
    <mergeCell ref="AJ2:AJ3"/>
    <mergeCell ref="AK2:AK3"/>
    <mergeCell ref="AL2:AL3"/>
    <mergeCell ref="AE2:AE3"/>
    <mergeCell ref="AF2:A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R41"/>
  <sheetViews>
    <sheetView topLeftCell="A4" workbookViewId="0">
      <selection activeCell="H11" sqref="H11"/>
    </sheetView>
  </sheetViews>
  <sheetFormatPr defaultRowHeight="15"/>
  <cols>
    <col min="1" max="1" width="6.7109375" style="1" customWidth="1"/>
    <col min="2" max="2" width="19" style="2" customWidth="1"/>
    <col min="3" max="3" width="13.7109375" style="3" customWidth="1"/>
    <col min="4" max="4" width="8.5703125" style="3" customWidth="1"/>
    <col min="5" max="6" width="8.42578125" style="3" customWidth="1"/>
    <col min="7" max="7" width="8.85546875" style="3" customWidth="1"/>
    <col min="8" max="8" width="11.85546875" style="3" customWidth="1"/>
    <col min="9" max="9" width="9.28515625" style="3" customWidth="1"/>
    <col min="10" max="10" width="11.85546875" customWidth="1"/>
    <col min="11" max="11" width="10.42578125" customWidth="1"/>
    <col min="12" max="12" width="11" customWidth="1"/>
    <col min="13" max="14" width="8.28515625" customWidth="1"/>
    <col min="15" max="15" width="3.85546875" style="4" customWidth="1"/>
    <col min="16" max="16" width="4.7109375" style="4" customWidth="1"/>
    <col min="17" max="17" width="6.28515625" style="4" customWidth="1"/>
    <col min="18" max="18" width="10.85546875" customWidth="1"/>
    <col min="19" max="19" width="9.5703125" customWidth="1"/>
    <col min="20" max="20" width="10.140625" customWidth="1"/>
    <col min="21" max="21" width="4.28515625" customWidth="1"/>
    <col min="22" max="22" width="4.7109375" customWidth="1"/>
    <col min="23" max="23" width="5.28515625" customWidth="1"/>
    <col min="24" max="24" width="15" customWidth="1"/>
    <col min="25" max="25" width="12.42578125" customWidth="1"/>
    <col min="26" max="26" width="7.5703125" customWidth="1"/>
    <col min="27" max="27" width="4.140625" customWidth="1"/>
    <col min="28" max="28" width="4.7109375" customWidth="1"/>
    <col min="29" max="29" width="5" customWidth="1"/>
    <col min="30" max="30" width="9.85546875" customWidth="1"/>
    <col min="31" max="31" width="9.28515625" customWidth="1"/>
    <col min="33" max="33" width="3.85546875" customWidth="1"/>
    <col min="34" max="34" width="5" customWidth="1"/>
    <col min="35" max="35" width="4.7109375" customWidth="1"/>
  </cols>
  <sheetData>
    <row r="1" spans="1:70" s="7" customFormat="1">
      <c r="A1" s="1" t="s">
        <v>0</v>
      </c>
      <c r="B1" s="5" t="s">
        <v>1</v>
      </c>
      <c r="C1" s="6" t="s">
        <v>2</v>
      </c>
      <c r="D1" s="105" t="s">
        <v>3</v>
      </c>
      <c r="E1" s="105"/>
      <c r="F1" s="105"/>
      <c r="G1" s="105"/>
      <c r="H1" s="105"/>
      <c r="I1" s="105"/>
      <c r="J1" s="105"/>
      <c r="K1" s="105" t="s">
        <v>4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70" s="7" customFormat="1" ht="33" customHeight="1">
      <c r="A2" s="1"/>
      <c r="B2" s="5"/>
      <c r="C2" s="4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6" t="s">
        <v>5</v>
      </c>
      <c r="P2" s="106"/>
      <c r="Q2" s="106"/>
      <c r="R2" s="104" t="s">
        <v>6</v>
      </c>
      <c r="S2" s="104" t="s">
        <v>7</v>
      </c>
      <c r="T2" s="103" t="s">
        <v>8</v>
      </c>
      <c r="U2" s="106"/>
      <c r="V2" s="106"/>
      <c r="W2" s="106"/>
      <c r="X2" s="104"/>
      <c r="Y2" s="104"/>
      <c r="Z2" s="103"/>
      <c r="AA2" s="107"/>
      <c r="AB2" s="107"/>
      <c r="AC2" s="107"/>
      <c r="AD2" s="104"/>
      <c r="AE2" s="104"/>
      <c r="AF2" s="103"/>
      <c r="AG2" s="107"/>
      <c r="AH2" s="107"/>
      <c r="AI2" s="107"/>
      <c r="AJ2" s="104"/>
      <c r="AK2" s="104"/>
      <c r="AL2" s="103"/>
    </row>
    <row r="3" spans="1:70" s="7" customFormat="1" ht="75">
      <c r="A3" s="1"/>
      <c r="B3" s="5"/>
      <c r="C3" s="6"/>
      <c r="D3" s="6" t="s">
        <v>9</v>
      </c>
      <c r="E3" s="6" t="s">
        <v>10</v>
      </c>
      <c r="F3" s="6" t="s">
        <v>11</v>
      </c>
      <c r="G3" s="37" t="s">
        <v>48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2" t="s">
        <v>19</v>
      </c>
      <c r="P3" s="2" t="s">
        <v>20</v>
      </c>
      <c r="Q3" s="2" t="s">
        <v>21</v>
      </c>
      <c r="R3" s="104"/>
      <c r="S3" s="104"/>
      <c r="T3" s="104"/>
      <c r="U3" s="2"/>
      <c r="V3" s="2"/>
      <c r="W3" s="2"/>
      <c r="X3" s="104"/>
      <c r="Y3" s="104"/>
      <c r="Z3" s="104"/>
      <c r="AA3" s="2"/>
      <c r="AB3" s="2"/>
      <c r="AC3" s="2"/>
      <c r="AD3" s="104"/>
      <c r="AE3" s="104"/>
      <c r="AF3" s="104"/>
      <c r="AG3" s="2"/>
      <c r="AH3" s="2"/>
      <c r="AI3" s="2"/>
      <c r="AJ3" s="104"/>
      <c r="AK3" s="104"/>
      <c r="AL3" s="104"/>
    </row>
    <row r="4" spans="1:70" ht="31.5" customHeight="1">
      <c r="A4" s="2">
        <v>1</v>
      </c>
      <c r="B4" s="38" t="s">
        <v>52</v>
      </c>
      <c r="C4" s="8" t="s">
        <v>53</v>
      </c>
      <c r="D4" s="9">
        <v>11.98</v>
      </c>
      <c r="E4" s="9">
        <v>4.2</v>
      </c>
      <c r="F4" s="9">
        <v>2.1</v>
      </c>
      <c r="G4" s="9">
        <v>8.9700000000000006</v>
      </c>
      <c r="H4" s="9">
        <v>71</v>
      </c>
      <c r="I4" s="9">
        <v>1</v>
      </c>
      <c r="J4" s="9">
        <f>H4*I4</f>
        <v>71</v>
      </c>
      <c r="K4" s="10">
        <f>0.48*(L38*D4+4*SQRT(E4*E4/4+F4*F4)/3-E4+0.75*SQRT(0.8*J4/G4))</f>
        <v>6.2534834188187851</v>
      </c>
      <c r="L4" s="10">
        <f>0.62/SQRT(K4)*(1-((0.432*J4)/D4)/(E4+0.32*SQRT(E4*E4/4+F4*F4)))</f>
        <v>0.12468314082402081</v>
      </c>
      <c r="M4" s="10">
        <f>(1-0.336*SQRT(K4)-L4)/(2/SQRT(K4))</f>
        <v>4.3865726657116126E-2</v>
      </c>
      <c r="N4" s="10">
        <f>1+0.7*M4*SQRT(K4)-L4</f>
        <v>0.95210327022370156</v>
      </c>
      <c r="O4" s="11">
        <v>1</v>
      </c>
      <c r="P4" s="11">
        <v>18</v>
      </c>
      <c r="Q4" s="12">
        <v>54.56</v>
      </c>
      <c r="R4" s="13">
        <f>O4+P4/60+Q4/3600-(B18+C18/60+D18/3600)</f>
        <v>1.3151555555555556</v>
      </c>
      <c r="S4" s="13">
        <f>N4*R4-M4*B20</f>
        <v>0.90123809204038441</v>
      </c>
      <c r="T4" s="14">
        <f t="shared" ref="T4:T13" si="0">RANK($S4,$S$4:$S$13,1)</f>
        <v>1</v>
      </c>
      <c r="U4" s="15"/>
      <c r="V4" s="15"/>
      <c r="W4" s="16"/>
      <c r="X4" s="17"/>
      <c r="Y4" s="17"/>
      <c r="Z4" s="18"/>
      <c r="AA4" s="15"/>
      <c r="AB4" s="15"/>
      <c r="AC4" s="16"/>
      <c r="AD4" s="17"/>
      <c r="AE4" s="17"/>
      <c r="AF4" s="17"/>
      <c r="AG4" s="15"/>
      <c r="AH4" s="15"/>
      <c r="AI4" s="16"/>
      <c r="AJ4" s="17"/>
      <c r="AK4" s="17"/>
      <c r="AL4" s="17"/>
    </row>
    <row r="5" spans="1:70" s="23" customFormat="1" ht="30">
      <c r="A5" s="43">
        <v>2</v>
      </c>
      <c r="B5" s="39" t="s">
        <v>54</v>
      </c>
      <c r="C5" s="29" t="s">
        <v>55</v>
      </c>
      <c r="D5" s="30">
        <v>12.34</v>
      </c>
      <c r="E5" s="30">
        <v>3.99</v>
      </c>
      <c r="F5" s="30">
        <v>2.1</v>
      </c>
      <c r="G5" s="30">
        <v>7.86</v>
      </c>
      <c r="H5" s="30">
        <v>79</v>
      </c>
      <c r="I5" s="30">
        <v>1</v>
      </c>
      <c r="J5" s="30">
        <f>H5*I5</f>
        <v>79</v>
      </c>
      <c r="K5" s="31">
        <f>0.48*(L38*D5+4*SQRT(E5*E5/4+F5*F5)/3-E5+0.75*SQRT(0.8*J5/G5))</f>
        <v>6.5864559542606962</v>
      </c>
      <c r="L5" s="31">
        <f>0.62/SQRT(K5)*(1-((0.432*J5)/D5)/(E5+0.32*SQRT(E5*E5/4+F5*F5)))</f>
        <v>0.10569804907832762</v>
      </c>
      <c r="M5" s="31">
        <f>(1-0.336*SQRT(K5)-L5)/(2/SQRT(K5))</f>
        <v>4.1047757069647778E-2</v>
      </c>
      <c r="N5" s="31">
        <f>1+0.7*M5*SQRT(K5)-L5</f>
        <v>0.96804368861569767</v>
      </c>
      <c r="O5" s="32">
        <v>1</v>
      </c>
      <c r="P5" s="32">
        <v>23</v>
      </c>
      <c r="Q5" s="33">
        <v>1.38</v>
      </c>
      <c r="R5" s="34">
        <f>O5+P5/60+Q5/3600-(B18+C18/60+D18/3600)</f>
        <v>1.3837166666666667</v>
      </c>
      <c r="S5" s="34">
        <f>N5*R5-M5*B20</f>
        <v>1.0111161294418356</v>
      </c>
      <c r="T5" s="35">
        <f t="shared" si="0"/>
        <v>6</v>
      </c>
      <c r="U5" s="36"/>
      <c r="V5" s="21"/>
      <c r="W5" s="12"/>
      <c r="X5" s="13"/>
      <c r="Y5" s="13"/>
      <c r="Z5" s="18"/>
      <c r="AA5" s="21"/>
      <c r="AB5" s="21"/>
      <c r="AC5" s="12"/>
      <c r="AD5" s="13"/>
      <c r="AE5" s="13"/>
      <c r="AF5" s="13"/>
      <c r="AG5" s="21"/>
      <c r="AH5" s="21"/>
      <c r="AI5" s="12"/>
      <c r="AJ5" s="13"/>
      <c r="AK5" s="13"/>
      <c r="AL5" s="13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1:70" ht="30">
      <c r="A6" s="2">
        <v>3</v>
      </c>
      <c r="B6" s="38" t="s">
        <v>56</v>
      </c>
      <c r="C6" s="3" t="s">
        <v>57</v>
      </c>
      <c r="D6" s="19">
        <v>12.8</v>
      </c>
      <c r="E6" s="19">
        <v>4.24</v>
      </c>
      <c r="F6" s="19">
        <v>2.2000000000000002</v>
      </c>
      <c r="G6" s="19">
        <v>9.64</v>
      </c>
      <c r="H6" s="19">
        <v>91</v>
      </c>
      <c r="I6" s="19">
        <v>1</v>
      </c>
      <c r="J6" s="19">
        <f t="shared" ref="J6:J13" si="1">H6*I6</f>
        <v>91</v>
      </c>
      <c r="K6" s="20">
        <f>0.48*(L38*D6+4*SQRT(E6*E6/4+F6*F6)/3-E6+0.75*SQRT(0.8*J6/G6))</f>
        <v>6.746247812293797</v>
      </c>
      <c r="L6" s="20">
        <f t="shared" ref="L6:L13" si="2">0.62/SQRT(K6)*(1-((0.432*J6)/D6)/(E6+0.32*SQRT(E6*E6/4+F6*F6)))</f>
        <v>9.8197149747142554E-2</v>
      </c>
      <c r="M6" s="20">
        <f>(1-0.336*SQRT(K6)-L6)/(2/SQRT(K6))</f>
        <v>3.7780988645346694E-2</v>
      </c>
      <c r="N6" s="20">
        <f t="shared" ref="N6:N13" si="3">1+0.7*M6*SQRT(K6)-L6</f>
        <v>0.97049427169610847</v>
      </c>
      <c r="O6" s="4">
        <v>1</v>
      </c>
      <c r="P6" s="4">
        <v>18</v>
      </c>
      <c r="Q6" s="16">
        <v>31.54</v>
      </c>
      <c r="R6" s="17">
        <f>O6+P6/60+Q6/3600-(B18+C18/60+D18/3600)</f>
        <v>1.3087611111111113</v>
      </c>
      <c r="S6" s="17">
        <f>N6*R6-M6*B20</f>
        <v>0.96789725218919409</v>
      </c>
      <c r="T6" s="24">
        <f t="shared" si="0"/>
        <v>2</v>
      </c>
      <c r="U6" s="15"/>
      <c r="V6" s="15"/>
      <c r="W6" s="16"/>
      <c r="X6" s="13"/>
      <c r="Y6" s="13"/>
      <c r="Z6" s="17"/>
      <c r="AA6" s="15"/>
      <c r="AB6" s="15"/>
      <c r="AC6" s="16"/>
      <c r="AD6" s="17"/>
      <c r="AE6" s="17"/>
      <c r="AF6" s="17"/>
      <c r="AG6" s="15"/>
      <c r="AH6" s="15"/>
      <c r="AI6" s="16"/>
      <c r="AJ6" s="17"/>
      <c r="AK6" s="17"/>
      <c r="AL6" s="17"/>
    </row>
    <row r="7" spans="1:70" ht="30">
      <c r="A7" s="2">
        <v>4</v>
      </c>
      <c r="B7" s="38" t="s">
        <v>58</v>
      </c>
      <c r="C7" s="3" t="s">
        <v>51</v>
      </c>
      <c r="D7" s="19">
        <v>13.5</v>
      </c>
      <c r="E7" s="19">
        <v>4.3499999999999996</v>
      </c>
      <c r="F7" s="19">
        <v>2.1</v>
      </c>
      <c r="G7" s="19">
        <v>12.6</v>
      </c>
      <c r="H7" s="19">
        <v>107</v>
      </c>
      <c r="I7" s="19">
        <v>1</v>
      </c>
      <c r="J7" s="19">
        <f t="shared" si="1"/>
        <v>107</v>
      </c>
      <c r="K7" s="20">
        <f>0.48*(L38*D7+4*SQRT(E7*E7/4+F7*F7)/3-E7+0.75*SQRT(0.8*J7/G7))</f>
        <v>6.9412686378822128</v>
      </c>
      <c r="L7" s="20">
        <f t="shared" si="2"/>
        <v>8.3796480947279206E-2</v>
      </c>
      <c r="M7" s="20">
        <f t="shared" ref="M7:M13" si="4">(1-0.336*SQRT(K7)-L7)/(2/SQRT(K7))</f>
        <v>4.0794933827629602E-2</v>
      </c>
      <c r="N7" s="20">
        <f t="shared" si="3"/>
        <v>0.99143917284691374</v>
      </c>
      <c r="O7" s="4">
        <v>1</v>
      </c>
      <c r="P7" s="4">
        <v>27</v>
      </c>
      <c r="Q7" s="16">
        <v>9.2799999999999994</v>
      </c>
      <c r="R7" s="17">
        <f>O7+P7/60+Q7/3600-(B18+C18/60+D18/3600)</f>
        <v>1.4525777777777777</v>
      </c>
      <c r="S7" s="17">
        <f>N7*R7-M7*B20</f>
        <v>1.1137830398747712</v>
      </c>
      <c r="T7" s="24">
        <f t="shared" si="0"/>
        <v>7</v>
      </c>
      <c r="U7" s="15"/>
      <c r="V7" s="15"/>
      <c r="W7" s="16"/>
      <c r="X7" s="17"/>
      <c r="Y7" s="17"/>
      <c r="Z7" s="17"/>
      <c r="AA7" s="15"/>
      <c r="AB7" s="15"/>
      <c r="AC7" s="16"/>
      <c r="AD7" s="17"/>
      <c r="AE7" s="17"/>
      <c r="AF7" s="17"/>
      <c r="AG7" s="15"/>
      <c r="AH7" s="15"/>
      <c r="AI7" s="16"/>
      <c r="AJ7" s="17"/>
      <c r="AK7" s="17"/>
      <c r="AL7" s="17"/>
    </row>
    <row r="8" spans="1:70" ht="30">
      <c r="A8" s="2">
        <v>5</v>
      </c>
      <c r="B8" s="38" t="s">
        <v>59</v>
      </c>
      <c r="C8" s="3" t="s">
        <v>60</v>
      </c>
      <c r="D8" s="19">
        <v>12.8</v>
      </c>
      <c r="E8" s="19">
        <v>4.12</v>
      </c>
      <c r="F8" s="19">
        <v>2</v>
      </c>
      <c r="G8" s="19">
        <v>8.8000000000000007</v>
      </c>
      <c r="H8" s="19">
        <v>91</v>
      </c>
      <c r="I8" s="19">
        <v>0.9</v>
      </c>
      <c r="J8" s="9">
        <f t="shared" si="1"/>
        <v>81.900000000000006</v>
      </c>
      <c r="K8" s="10">
        <f>0.48*(L38*D8+4*SQRT(E8*E8/4+F8*F8)/3-E8+0.75*SQRT(0.8*J8/G8))</f>
        <v>6.6790558547197856</v>
      </c>
      <c r="L8" s="10">
        <f t="shared" si="2"/>
        <v>0.10829878994899736</v>
      </c>
      <c r="M8" s="10">
        <f t="shared" si="4"/>
        <v>3.0169097146482401E-2</v>
      </c>
      <c r="N8" s="10">
        <f t="shared" si="3"/>
        <v>0.94627924450710466</v>
      </c>
      <c r="O8" s="80">
        <v>5</v>
      </c>
      <c r="P8" s="11"/>
      <c r="Q8" s="12"/>
      <c r="R8" s="13">
        <f>O8+P8/60+Q8/3600-(B18+C18/60+D18/3600)</f>
        <v>5</v>
      </c>
      <c r="S8" s="13">
        <f>N8*R8-M8*B20</f>
        <v>4.4900434453636642</v>
      </c>
      <c r="T8" s="24">
        <f t="shared" si="0"/>
        <v>10</v>
      </c>
      <c r="U8" s="21"/>
      <c r="V8" s="21"/>
      <c r="W8" s="12"/>
      <c r="X8" s="13"/>
      <c r="Y8" s="13"/>
      <c r="Z8" s="13"/>
      <c r="AA8" s="21"/>
      <c r="AB8" s="21"/>
      <c r="AC8" s="12"/>
      <c r="AD8" s="13"/>
      <c r="AE8" s="13"/>
      <c r="AF8" s="13"/>
      <c r="AG8" s="21"/>
      <c r="AH8" s="21"/>
      <c r="AI8" s="12"/>
      <c r="AJ8" s="13"/>
      <c r="AK8" s="13"/>
      <c r="AL8" s="17"/>
    </row>
    <row r="9" spans="1:70" ht="30">
      <c r="A9" s="2">
        <v>6</v>
      </c>
      <c r="B9" s="41" t="s">
        <v>61</v>
      </c>
      <c r="C9" s="3" t="s">
        <v>62</v>
      </c>
      <c r="D9" s="19">
        <v>12.9</v>
      </c>
      <c r="E9" s="19">
        <v>4.43</v>
      </c>
      <c r="F9" s="19">
        <v>1.8</v>
      </c>
      <c r="G9" s="19">
        <v>8.1999999999999993</v>
      </c>
      <c r="H9" s="19">
        <v>82</v>
      </c>
      <c r="I9" s="19">
        <v>1</v>
      </c>
      <c r="J9" s="19">
        <f t="shared" si="1"/>
        <v>82</v>
      </c>
      <c r="K9" s="20">
        <f>0.48*(L38*D9+4*SQRT(E9*E9/4+F9*F9)/3-E9+0.75*SQRT(0.8*J9/G9))</f>
        <v>6.6008956821773932</v>
      </c>
      <c r="L9" s="20">
        <f t="shared" si="2"/>
        <v>0.11729991436911945</v>
      </c>
      <c r="M9" s="10">
        <f t="shared" si="4"/>
        <v>2.49752494790084E-2</v>
      </c>
      <c r="N9" s="10">
        <f t="shared" si="3"/>
        <v>0.92761693749820495</v>
      </c>
      <c r="O9" s="80">
        <v>5</v>
      </c>
      <c r="P9" s="11"/>
      <c r="Q9" s="12"/>
      <c r="R9" s="13">
        <f>O9+P9/60+Q9/3600-(B18+C18/60+D18/3600)</f>
        <v>5</v>
      </c>
      <c r="S9" s="13">
        <f>N9*R9-M9*B20</f>
        <v>4.4382826916589577</v>
      </c>
      <c r="T9" s="24">
        <f t="shared" si="0"/>
        <v>9</v>
      </c>
      <c r="U9" s="15"/>
      <c r="V9" s="15"/>
      <c r="W9" s="16"/>
      <c r="X9" s="17"/>
      <c r="Y9" s="17"/>
      <c r="Z9" s="17"/>
      <c r="AA9" s="15"/>
      <c r="AB9" s="15"/>
      <c r="AC9" s="16"/>
      <c r="AD9" s="17"/>
      <c r="AE9" s="17"/>
      <c r="AF9" s="17"/>
      <c r="AG9" s="15"/>
      <c r="AH9" s="15"/>
      <c r="AI9" s="16"/>
      <c r="AJ9" s="17"/>
      <c r="AK9" s="17"/>
      <c r="AL9" s="17"/>
    </row>
    <row r="10" spans="1:70" ht="30">
      <c r="A10" s="2">
        <v>7</v>
      </c>
      <c r="B10" s="42" t="s">
        <v>63</v>
      </c>
      <c r="C10" s="3" t="s">
        <v>64</v>
      </c>
      <c r="D10" s="19">
        <v>13</v>
      </c>
      <c r="E10" s="19">
        <v>3.95</v>
      </c>
      <c r="F10" s="19">
        <v>2</v>
      </c>
      <c r="G10" s="19">
        <v>9.1999999999999993</v>
      </c>
      <c r="H10" s="19">
        <v>91</v>
      </c>
      <c r="I10" s="19">
        <v>1</v>
      </c>
      <c r="J10" s="19">
        <f t="shared" si="1"/>
        <v>91</v>
      </c>
      <c r="K10" s="20">
        <f>0.48*(L38*D10+4*SQRT(E10*E10/4+F10*F10)/3-E10+0.75*SQRT(0.8*J10/G10))</f>
        <v>6.843599994436679</v>
      </c>
      <c r="L10" s="20">
        <f t="shared" si="2"/>
        <v>8.921296357170741E-2</v>
      </c>
      <c r="M10" s="10">
        <f t="shared" si="4"/>
        <v>4.1597177799241075E-2</v>
      </c>
      <c r="N10" s="10">
        <f t="shared" si="3"/>
        <v>0.98696058979260259</v>
      </c>
      <c r="O10" s="80">
        <v>1</v>
      </c>
      <c r="P10" s="80">
        <v>20</v>
      </c>
      <c r="Q10" s="12">
        <v>9.89</v>
      </c>
      <c r="R10" s="13">
        <f>O10+P10/60+Q10/3600-(B18+C18/60+D18/3600)</f>
        <v>1.3360805555555555</v>
      </c>
      <c r="S10" s="13">
        <f>N10*R10-M10*B20</f>
        <v>0.98588143072761047</v>
      </c>
      <c r="T10" s="24">
        <f t="shared" si="0"/>
        <v>3</v>
      </c>
      <c r="U10" s="15"/>
      <c r="V10" s="15"/>
      <c r="W10" s="16"/>
      <c r="X10" s="17"/>
      <c r="Y10" s="17"/>
      <c r="Z10" s="17"/>
      <c r="AA10" s="15"/>
      <c r="AB10" s="15"/>
      <c r="AC10" s="16"/>
      <c r="AD10" s="17"/>
      <c r="AE10" s="17"/>
      <c r="AF10" s="17"/>
      <c r="AG10" s="15"/>
      <c r="AH10" s="15"/>
      <c r="AI10" s="16"/>
      <c r="AJ10" s="17"/>
      <c r="AK10" s="17"/>
      <c r="AL10" s="17"/>
    </row>
    <row r="11" spans="1:70" ht="30">
      <c r="A11" s="2">
        <v>8</v>
      </c>
      <c r="B11" s="28" t="s">
        <v>65</v>
      </c>
      <c r="C11" s="3" t="s">
        <v>66</v>
      </c>
      <c r="D11" s="3">
        <v>13</v>
      </c>
      <c r="E11" s="3">
        <v>3.99</v>
      </c>
      <c r="F11" s="3">
        <v>1.8</v>
      </c>
      <c r="G11" s="19">
        <v>9.1999999999999993</v>
      </c>
      <c r="H11" s="3">
        <v>92.9</v>
      </c>
      <c r="I11" s="3">
        <v>0.9</v>
      </c>
      <c r="J11" s="19">
        <f t="shared" si="1"/>
        <v>83.610000000000014</v>
      </c>
      <c r="K11" s="20">
        <f>0.48*(L38*D11+4*SQRT(E11*E11/4+F11*F11)/3-E11+0.75*SQRT(0.8*J11/G11))</f>
        <v>6.7031814449660692</v>
      </c>
      <c r="L11" s="20">
        <f t="shared" si="2"/>
        <v>0.10228015764728143</v>
      </c>
      <c r="M11" s="10">
        <f t="shared" si="4"/>
        <v>3.5986429874921511E-2</v>
      </c>
      <c r="N11" s="10">
        <f t="shared" si="3"/>
        <v>0.96293931624389684</v>
      </c>
      <c r="O11" s="80">
        <v>1</v>
      </c>
      <c r="P11" s="80">
        <v>20</v>
      </c>
      <c r="Q11" s="12">
        <v>20.99</v>
      </c>
      <c r="R11" s="13">
        <f>O11+P11/60+Q11/3600-(B18+C18/60+D18/3600)</f>
        <v>1.3391638888888888</v>
      </c>
      <c r="S11" s="13">
        <f>N11*R11-M11*B20</f>
        <v>1.0016421205058124</v>
      </c>
      <c r="T11" s="24">
        <f t="shared" si="0"/>
        <v>5</v>
      </c>
      <c r="U11" s="15"/>
      <c r="V11" s="15"/>
      <c r="W11" s="16"/>
      <c r="X11" s="17"/>
      <c r="Y11" s="17"/>
      <c r="Z11" s="17"/>
      <c r="AA11" s="15"/>
      <c r="AB11" s="15"/>
      <c r="AC11" s="16"/>
      <c r="AD11" s="17"/>
      <c r="AE11" s="17"/>
      <c r="AF11" s="17"/>
      <c r="AG11" s="15"/>
      <c r="AH11" s="15"/>
      <c r="AI11" s="16"/>
      <c r="AJ11" s="17"/>
      <c r="AK11" s="17"/>
      <c r="AL11" s="17"/>
    </row>
    <row r="12" spans="1:70" ht="30">
      <c r="A12" s="2">
        <v>9</v>
      </c>
      <c r="B12" s="28" t="s">
        <v>67</v>
      </c>
      <c r="C12" s="3" t="s">
        <v>68</v>
      </c>
      <c r="D12" s="19">
        <v>13</v>
      </c>
      <c r="E12" s="19">
        <v>4.25</v>
      </c>
      <c r="F12" s="19">
        <v>1.98</v>
      </c>
      <c r="G12" s="19">
        <v>10.5</v>
      </c>
      <c r="H12" s="19">
        <v>81.5</v>
      </c>
      <c r="I12" s="19">
        <v>1</v>
      </c>
      <c r="J12" s="19">
        <f t="shared" si="1"/>
        <v>81.5</v>
      </c>
      <c r="K12" s="20">
        <f>0.48*(L38*D12+4*SQRT(E12*E12/4+F12*F12)/3-E12+0.75*SQRT(0.8*J12/G12))</f>
        <v>6.6439504864871592</v>
      </c>
      <c r="L12" s="20">
        <f t="shared" si="2"/>
        <v>0.11476017608841076</v>
      </c>
      <c r="M12" s="10">
        <f t="shared" si="4"/>
        <v>2.4707283844059971E-2</v>
      </c>
      <c r="N12" s="10">
        <f t="shared" si="3"/>
        <v>0.92981943118208488</v>
      </c>
      <c r="O12" s="80">
        <v>1</v>
      </c>
      <c r="P12" s="80">
        <v>16</v>
      </c>
      <c r="Q12" s="12">
        <v>32.25</v>
      </c>
      <c r="R12" s="13">
        <f>O12+P12/60+Q12/3600-(B18+C18/60+D18/3600)</f>
        <v>1.275625</v>
      </c>
      <c r="S12" s="13">
        <f>N12*R12-M12*B20</f>
        <v>0.98844264114916724</v>
      </c>
      <c r="T12" s="24">
        <f t="shared" si="0"/>
        <v>4</v>
      </c>
      <c r="U12" s="15"/>
      <c r="V12" s="15"/>
      <c r="W12" s="15"/>
      <c r="X12" s="17"/>
      <c r="Y12" s="17"/>
      <c r="Z12" s="17"/>
      <c r="AA12" s="25"/>
      <c r="AB12" s="25"/>
      <c r="AC12" s="25"/>
      <c r="AD12" s="17"/>
      <c r="AE12" s="17"/>
      <c r="AF12" s="17"/>
    </row>
    <row r="13" spans="1:70" ht="30">
      <c r="A13" s="2">
        <v>10</v>
      </c>
      <c r="B13" s="28" t="s">
        <v>70</v>
      </c>
      <c r="C13" s="3" t="s">
        <v>69</v>
      </c>
      <c r="D13" s="19">
        <v>13.3</v>
      </c>
      <c r="E13" s="19">
        <v>4.91</v>
      </c>
      <c r="F13" s="19">
        <v>2.34</v>
      </c>
      <c r="G13" s="19">
        <v>19.7</v>
      </c>
      <c r="H13" s="19">
        <v>80</v>
      </c>
      <c r="I13" s="19">
        <v>1</v>
      </c>
      <c r="J13" s="19">
        <f t="shared" si="1"/>
        <v>80</v>
      </c>
      <c r="K13" s="20">
        <f>0.48*(L38*D13+4*SQRT(E13*E13/4+F13*F13)/3-E13+0.75*SQRT(0.8*J13/G13))</f>
        <v>6.5274657919982824</v>
      </c>
      <c r="L13" s="20">
        <f t="shared" si="2"/>
        <v>0.13749241456648176</v>
      </c>
      <c r="M13" s="10">
        <f t="shared" si="4"/>
        <v>5.1919924752374244E-3</v>
      </c>
      <c r="N13" s="10">
        <f t="shared" si="3"/>
        <v>0.87179306624042319</v>
      </c>
      <c r="O13" s="80">
        <v>1</v>
      </c>
      <c r="P13" s="80">
        <v>19</v>
      </c>
      <c r="Q13" s="12">
        <v>57.41</v>
      </c>
      <c r="R13" s="13">
        <f>O13+P13/60+Q13/3600-(B18+C18/60+D18/3600)</f>
        <v>1.3326138888888888</v>
      </c>
      <c r="S13" s="13">
        <f>N13*R13-M13*B20</f>
        <v>1.1202276085071197</v>
      </c>
      <c r="T13" s="24">
        <f t="shared" si="0"/>
        <v>8</v>
      </c>
      <c r="U13" s="15"/>
      <c r="V13" s="15"/>
      <c r="W13" s="15"/>
      <c r="X13" s="17"/>
      <c r="Y13" s="17"/>
      <c r="Z13" s="17"/>
      <c r="AA13" s="25"/>
      <c r="AB13" s="25"/>
      <c r="AC13" s="25"/>
      <c r="AD13" s="17"/>
      <c r="AE13" s="17"/>
      <c r="AF13" s="17"/>
    </row>
    <row r="14" spans="1:70">
      <c r="B14" s="5"/>
      <c r="D14" s="19"/>
      <c r="E14" s="19"/>
      <c r="F14" s="19"/>
      <c r="G14" s="19"/>
      <c r="H14" s="19"/>
      <c r="I14" s="19"/>
      <c r="J14" s="19"/>
      <c r="K14" s="20"/>
      <c r="L14" s="20"/>
      <c r="M14" s="20"/>
      <c r="N14" s="20"/>
      <c r="R14" s="17"/>
      <c r="S14" s="17"/>
      <c r="U14" s="15"/>
      <c r="V14" s="15"/>
      <c r="W14" s="15"/>
      <c r="X14" s="17"/>
      <c r="Y14" s="17"/>
      <c r="Z14" s="17"/>
      <c r="AA14" s="25"/>
      <c r="AB14" s="25"/>
      <c r="AC14" s="25"/>
      <c r="AD14" s="17"/>
      <c r="AE14" s="17"/>
      <c r="AF14" s="17"/>
    </row>
    <row r="15" spans="1:70">
      <c r="B15" s="2" t="s">
        <v>22</v>
      </c>
      <c r="F15" s="26" t="s">
        <v>23</v>
      </c>
      <c r="G15" s="26"/>
      <c r="H15" s="26"/>
      <c r="J15" s="4"/>
      <c r="K15" t="s">
        <v>24</v>
      </c>
      <c r="L15" s="4"/>
      <c r="M15" s="4"/>
      <c r="N15" s="4"/>
    </row>
    <row r="16" spans="1:70">
      <c r="B16" s="2" t="s">
        <v>25</v>
      </c>
      <c r="J16" s="4"/>
      <c r="K16" s="4" t="s">
        <v>49</v>
      </c>
      <c r="L16" s="4"/>
      <c r="M16" s="4"/>
      <c r="N16" s="4"/>
    </row>
    <row r="17" spans="2:14">
      <c r="B17" s="2" t="s">
        <v>19</v>
      </c>
      <c r="C17" s="3" t="s">
        <v>20</v>
      </c>
      <c r="D17" s="3" t="s">
        <v>21</v>
      </c>
      <c r="J17" s="4"/>
      <c r="K17" s="4" t="s">
        <v>26</v>
      </c>
      <c r="L17" s="4"/>
      <c r="M17" s="4"/>
      <c r="N17" s="4"/>
    </row>
    <row r="18" spans="2:14">
      <c r="B18" s="27">
        <v>0</v>
      </c>
      <c r="C18" s="19">
        <v>0</v>
      </c>
      <c r="D18" s="19">
        <v>0</v>
      </c>
      <c r="F18" s="3">
        <v>6</v>
      </c>
      <c r="J18" s="4"/>
      <c r="K18" s="4" t="s">
        <v>27</v>
      </c>
      <c r="L18" s="4"/>
      <c r="M18" s="4"/>
      <c r="N18" s="4"/>
    </row>
    <row r="19" spans="2:14">
      <c r="B19" s="2" t="s">
        <v>28</v>
      </c>
      <c r="J19" s="4"/>
      <c r="K19" s="4" t="s">
        <v>29</v>
      </c>
      <c r="L19" s="4"/>
      <c r="M19" s="4"/>
      <c r="N19" s="4"/>
    </row>
    <row r="20" spans="2:14">
      <c r="B20" s="2">
        <v>8</v>
      </c>
      <c r="J20" s="4"/>
      <c r="K20" s="4" t="s">
        <v>30</v>
      </c>
      <c r="L20" s="4"/>
      <c r="M20" s="4"/>
      <c r="N20" s="4"/>
    </row>
    <row r="21" spans="2:14">
      <c r="J21" s="4"/>
      <c r="K21" s="4" t="s">
        <v>31</v>
      </c>
      <c r="L21" s="4"/>
      <c r="M21" s="4"/>
      <c r="N21" s="4"/>
    </row>
    <row r="22" spans="2:14">
      <c r="B22" s="2" t="s">
        <v>32</v>
      </c>
      <c r="J22" s="4"/>
      <c r="K22" s="4"/>
      <c r="L22" s="4"/>
      <c r="M22" s="4"/>
      <c r="N22" s="4"/>
    </row>
    <row r="23" spans="2:14">
      <c r="B23" s="2" t="s">
        <v>25</v>
      </c>
      <c r="J23" s="4"/>
      <c r="K23" s="4" t="s">
        <v>33</v>
      </c>
      <c r="L23" s="4"/>
      <c r="M23" s="4"/>
      <c r="N23" s="4"/>
    </row>
    <row r="24" spans="2:14">
      <c r="B24" s="2" t="s">
        <v>19</v>
      </c>
      <c r="C24" s="3" t="s">
        <v>20</v>
      </c>
      <c r="D24" s="3" t="s">
        <v>21</v>
      </c>
      <c r="J24" s="4"/>
      <c r="K24" s="4" t="s">
        <v>34</v>
      </c>
      <c r="L24" s="4"/>
      <c r="M24" s="4"/>
      <c r="N24" s="4"/>
    </row>
    <row r="25" spans="2:14">
      <c r="B25" s="27">
        <v>10</v>
      </c>
      <c r="C25" s="19">
        <v>0</v>
      </c>
      <c r="D25" s="19">
        <v>0</v>
      </c>
      <c r="F25" s="3">
        <v>6</v>
      </c>
      <c r="J25" s="4"/>
      <c r="K25" s="4" t="s">
        <v>35</v>
      </c>
      <c r="L25" s="4"/>
      <c r="M25" s="4"/>
      <c r="N25" s="4"/>
    </row>
    <row r="26" spans="2:14">
      <c r="B26" s="2" t="s">
        <v>28</v>
      </c>
      <c r="J26" s="4"/>
      <c r="K26" s="4" t="s">
        <v>36</v>
      </c>
      <c r="L26" s="4"/>
      <c r="M26" s="4"/>
      <c r="N26" s="4"/>
    </row>
    <row r="27" spans="2:14">
      <c r="B27" s="27">
        <v>24</v>
      </c>
      <c r="J27" s="4"/>
      <c r="K27" s="4" t="s">
        <v>37</v>
      </c>
      <c r="L27" s="4"/>
      <c r="M27" s="4"/>
      <c r="N27" s="4"/>
    </row>
    <row r="28" spans="2:14">
      <c r="J28" s="4"/>
      <c r="K28" s="4" t="s">
        <v>38</v>
      </c>
      <c r="L28" s="4"/>
      <c r="M28" s="4"/>
      <c r="N28" s="4"/>
    </row>
    <row r="29" spans="2:14">
      <c r="B29" s="2" t="s">
        <v>39</v>
      </c>
      <c r="J29" s="4"/>
      <c r="K29" s="4" t="s">
        <v>40</v>
      </c>
      <c r="L29" s="4"/>
      <c r="M29" s="4"/>
      <c r="N29" s="4"/>
    </row>
    <row r="30" spans="2:14">
      <c r="B30" s="2" t="s">
        <v>25</v>
      </c>
      <c r="J30" s="4"/>
      <c r="K30" s="4" t="s">
        <v>41</v>
      </c>
      <c r="L30" s="4"/>
      <c r="M30" s="4"/>
      <c r="N30" s="4"/>
    </row>
    <row r="31" spans="2:14">
      <c r="B31" s="2" t="s">
        <v>19</v>
      </c>
      <c r="C31" s="3" t="s">
        <v>20</v>
      </c>
      <c r="D31" s="3" t="s">
        <v>21</v>
      </c>
      <c r="J31" s="4"/>
      <c r="K31" s="4" t="s">
        <v>50</v>
      </c>
      <c r="L31" s="4"/>
      <c r="M31" s="4"/>
      <c r="N31" s="4"/>
    </row>
    <row r="32" spans="2:14">
      <c r="B32" s="27">
        <v>10</v>
      </c>
      <c r="C32" s="19">
        <v>0</v>
      </c>
      <c r="D32" s="19">
        <v>0</v>
      </c>
      <c r="F32" s="3">
        <v>4</v>
      </c>
      <c r="J32" s="4"/>
      <c r="K32" s="4" t="s">
        <v>42</v>
      </c>
      <c r="L32" s="4"/>
      <c r="M32" s="4"/>
      <c r="N32" s="4"/>
    </row>
    <row r="33" spans="2:14">
      <c r="B33" s="2" t="s">
        <v>28</v>
      </c>
      <c r="J33" s="4"/>
      <c r="K33" s="4" t="s">
        <v>43</v>
      </c>
      <c r="L33" s="4"/>
      <c r="M33" s="4"/>
      <c r="N33" s="4"/>
    </row>
    <row r="34" spans="2:14">
      <c r="B34" s="27">
        <v>16</v>
      </c>
      <c r="J34" s="4"/>
      <c r="K34" s="4" t="s">
        <v>44</v>
      </c>
      <c r="L34" s="4"/>
      <c r="M34" s="4"/>
      <c r="N34" s="4"/>
    </row>
    <row r="35" spans="2:14">
      <c r="J35" s="4"/>
      <c r="K35" s="4" t="s">
        <v>45</v>
      </c>
      <c r="L35" s="4"/>
      <c r="M35" s="4"/>
      <c r="N35" s="4"/>
    </row>
    <row r="36" spans="2:14">
      <c r="B36" s="2" t="s">
        <v>47</v>
      </c>
      <c r="E36" s="4"/>
      <c r="F36" s="4"/>
      <c r="G36" s="4"/>
      <c r="H36" s="4"/>
      <c r="I36" s="4"/>
      <c r="J36" s="4"/>
      <c r="K36" s="4" t="s">
        <v>46</v>
      </c>
      <c r="L36" s="4"/>
      <c r="M36" s="4"/>
      <c r="N36" s="4"/>
    </row>
    <row r="37" spans="2:14">
      <c r="B37" s="2" t="s">
        <v>25</v>
      </c>
      <c r="J37" s="4"/>
      <c r="K37" s="4"/>
      <c r="L37" s="4"/>
      <c r="M37" s="4"/>
      <c r="N37" s="4"/>
    </row>
    <row r="38" spans="2:14">
      <c r="B38" s="2" t="s">
        <v>19</v>
      </c>
      <c r="C38" s="3" t="s">
        <v>20</v>
      </c>
      <c r="D38" s="3" t="s">
        <v>21</v>
      </c>
      <c r="J38" s="4"/>
      <c r="K38" s="4" t="s">
        <v>73</v>
      </c>
      <c r="L38" s="4">
        <v>0.95</v>
      </c>
      <c r="M38" s="4"/>
      <c r="N38" s="4"/>
    </row>
    <row r="39" spans="2:14">
      <c r="B39" s="27">
        <v>10</v>
      </c>
      <c r="C39" s="19">
        <v>0</v>
      </c>
      <c r="D39" s="19">
        <v>0</v>
      </c>
      <c r="F39" s="3">
        <v>6</v>
      </c>
      <c r="K39" s="4"/>
    </row>
    <row r="40" spans="2:14">
      <c r="B40" s="2" t="s">
        <v>28</v>
      </c>
    </row>
    <row r="41" spans="2:14">
      <c r="B41" s="27">
        <v>40</v>
      </c>
    </row>
  </sheetData>
  <mergeCells count="22">
    <mergeCell ref="AA1:AF1"/>
    <mergeCell ref="AG1:AL1"/>
    <mergeCell ref="X2:X3"/>
    <mergeCell ref="D1:J1"/>
    <mergeCell ref="K1:N1"/>
    <mergeCell ref="O1:T1"/>
    <mergeCell ref="U1:Z1"/>
    <mergeCell ref="O2:Q2"/>
    <mergeCell ref="R2:R3"/>
    <mergeCell ref="S2:S3"/>
    <mergeCell ref="T2:T3"/>
    <mergeCell ref="U2:W2"/>
    <mergeCell ref="AG2:AI2"/>
    <mergeCell ref="AJ2:AJ3"/>
    <mergeCell ref="AK2:AK3"/>
    <mergeCell ref="AL2:AL3"/>
    <mergeCell ref="Y2:Y3"/>
    <mergeCell ref="Z2:Z3"/>
    <mergeCell ref="AA2:AC2"/>
    <mergeCell ref="AD2:AD3"/>
    <mergeCell ref="AE2:AE3"/>
    <mergeCell ref="AF2:A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R41"/>
  <sheetViews>
    <sheetView topLeftCell="A7" workbookViewId="0">
      <selection activeCell="A7" sqref="A1:XFD1048576"/>
    </sheetView>
  </sheetViews>
  <sheetFormatPr defaultRowHeight="15"/>
  <cols>
    <col min="1" max="1" width="6.7109375" style="1" customWidth="1"/>
    <col min="2" max="2" width="19" style="2" customWidth="1"/>
    <col min="3" max="3" width="13.7109375" style="3" customWidth="1"/>
    <col min="4" max="4" width="8.5703125" style="3" customWidth="1"/>
    <col min="5" max="6" width="8.42578125" style="3" customWidth="1"/>
    <col min="7" max="7" width="8.85546875" style="3" customWidth="1"/>
    <col min="8" max="8" width="11.85546875" style="3" customWidth="1"/>
    <col min="9" max="9" width="9.28515625" style="3" customWidth="1"/>
    <col min="10" max="10" width="11.85546875" customWidth="1"/>
    <col min="11" max="11" width="10.42578125" customWidth="1"/>
    <col min="12" max="12" width="11" customWidth="1"/>
    <col min="13" max="14" width="8.28515625" customWidth="1"/>
    <col min="15" max="15" width="3.85546875" style="4" customWidth="1"/>
    <col min="16" max="16" width="4.7109375" style="4" customWidth="1"/>
    <col min="17" max="17" width="6.28515625" style="4" customWidth="1"/>
    <col min="18" max="18" width="10.85546875" customWidth="1"/>
    <col min="19" max="19" width="9.5703125" customWidth="1"/>
    <col min="20" max="20" width="10.140625" customWidth="1"/>
    <col min="21" max="21" width="4.28515625" customWidth="1"/>
    <col min="22" max="22" width="4.7109375" customWidth="1"/>
    <col min="23" max="23" width="5.28515625" customWidth="1"/>
    <col min="24" max="24" width="15" customWidth="1"/>
    <col min="25" max="25" width="12.42578125" customWidth="1"/>
    <col min="26" max="26" width="7.5703125" customWidth="1"/>
    <col min="27" max="27" width="4.140625" customWidth="1"/>
    <col min="28" max="28" width="4.7109375" customWidth="1"/>
    <col min="29" max="29" width="5" customWidth="1"/>
    <col min="30" max="30" width="9.85546875" customWidth="1"/>
    <col min="31" max="31" width="9.28515625" customWidth="1"/>
    <col min="33" max="33" width="3.85546875" customWidth="1"/>
    <col min="34" max="34" width="5" customWidth="1"/>
    <col min="35" max="35" width="4.7109375" customWidth="1"/>
  </cols>
  <sheetData>
    <row r="1" spans="1:70" s="7" customFormat="1">
      <c r="A1" s="1" t="s">
        <v>0</v>
      </c>
      <c r="B1" s="5" t="s">
        <v>1</v>
      </c>
      <c r="C1" s="6" t="s">
        <v>2</v>
      </c>
      <c r="D1" s="105" t="s">
        <v>3</v>
      </c>
      <c r="E1" s="105"/>
      <c r="F1" s="105"/>
      <c r="G1" s="105"/>
      <c r="H1" s="105"/>
      <c r="I1" s="105"/>
      <c r="J1" s="105"/>
      <c r="K1" s="105" t="s">
        <v>4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70" s="7" customFormat="1" ht="33" customHeight="1">
      <c r="A2" s="1"/>
      <c r="B2" s="5"/>
      <c r="C2" s="4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6" t="s">
        <v>5</v>
      </c>
      <c r="P2" s="106"/>
      <c r="Q2" s="106"/>
      <c r="R2" s="104" t="s">
        <v>6</v>
      </c>
      <c r="S2" s="104" t="s">
        <v>7</v>
      </c>
      <c r="T2" s="103" t="s">
        <v>8</v>
      </c>
      <c r="U2" s="106"/>
      <c r="V2" s="106"/>
      <c r="W2" s="106"/>
      <c r="X2" s="104"/>
      <c r="Y2" s="104"/>
      <c r="Z2" s="103"/>
      <c r="AA2" s="107"/>
      <c r="AB2" s="107"/>
      <c r="AC2" s="107"/>
      <c r="AD2" s="104"/>
      <c r="AE2" s="104"/>
      <c r="AF2" s="103"/>
      <c r="AG2" s="107"/>
      <c r="AH2" s="107"/>
      <c r="AI2" s="107"/>
      <c r="AJ2" s="104"/>
      <c r="AK2" s="104"/>
      <c r="AL2" s="103"/>
    </row>
    <row r="3" spans="1:70" s="7" customFormat="1" ht="75">
      <c r="A3" s="1"/>
      <c r="B3" s="5"/>
      <c r="C3" s="6"/>
      <c r="D3" s="6" t="s">
        <v>9</v>
      </c>
      <c r="E3" s="6" t="s">
        <v>10</v>
      </c>
      <c r="F3" s="6" t="s">
        <v>11</v>
      </c>
      <c r="G3" s="37" t="s">
        <v>48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2" t="s">
        <v>19</v>
      </c>
      <c r="P3" s="2" t="s">
        <v>20</v>
      </c>
      <c r="Q3" s="2" t="s">
        <v>21</v>
      </c>
      <c r="R3" s="104"/>
      <c r="S3" s="104"/>
      <c r="T3" s="104"/>
      <c r="U3" s="2"/>
      <c r="V3" s="2"/>
      <c r="W3" s="2"/>
      <c r="X3" s="104"/>
      <c r="Y3" s="104"/>
      <c r="Z3" s="104"/>
      <c r="AA3" s="2"/>
      <c r="AB3" s="2"/>
      <c r="AC3" s="2"/>
      <c r="AD3" s="104"/>
      <c r="AE3" s="104"/>
      <c r="AF3" s="104"/>
      <c r="AG3" s="2"/>
      <c r="AH3" s="2"/>
      <c r="AI3" s="2"/>
      <c r="AJ3" s="104"/>
      <c r="AK3" s="104"/>
      <c r="AL3" s="104"/>
    </row>
    <row r="4" spans="1:70" ht="31.5" customHeight="1">
      <c r="A4" s="2">
        <v>1</v>
      </c>
      <c r="B4" s="38" t="s">
        <v>52</v>
      </c>
      <c r="C4" s="8" t="s">
        <v>53</v>
      </c>
      <c r="D4" s="9">
        <v>12.34</v>
      </c>
      <c r="E4" s="9">
        <v>4.2</v>
      </c>
      <c r="F4" s="9">
        <v>2.1</v>
      </c>
      <c r="G4" s="9">
        <v>7.5</v>
      </c>
      <c r="H4" s="9">
        <v>71</v>
      </c>
      <c r="I4" s="9">
        <v>1</v>
      </c>
      <c r="J4" s="9">
        <f>H4*I4</f>
        <v>71</v>
      </c>
      <c r="K4" s="10">
        <f>0.48*(D4+4*SQRT(E4*E4/4+F4*F4)/3-E4+0.75*SQRT(0.8*J4/(L40*G4)))</f>
        <v>8.4943395479189405</v>
      </c>
      <c r="L4" s="10">
        <f>0.62/SQRT(K4)*(1-((0.432*J4)/D4)/(E4+0.32*SQRT(E4*E4/4+F4*F4)))</f>
        <v>0.11006538134244849</v>
      </c>
      <c r="M4" s="10">
        <f>(1-L41*SQRT(K4)-L4)/(2/SQRT(K4))</f>
        <v>-0.13018958450370158</v>
      </c>
      <c r="N4" s="10">
        <f>1+0.7*M4*SQRT(K4)-L4</f>
        <v>0.62432787977838355</v>
      </c>
      <c r="O4" s="11">
        <v>6</v>
      </c>
      <c r="P4" s="11">
        <v>48</v>
      </c>
      <c r="Q4" s="12">
        <v>33.770000000000003</v>
      </c>
      <c r="R4" s="13">
        <f>O4+P4/60+Q4/3600-(B18+C18/60+D18/3600)</f>
        <v>6.8093805555555553</v>
      </c>
      <c r="S4" s="13">
        <f>N4*R4-M4*B20</f>
        <v>7.8965944909577956</v>
      </c>
      <c r="T4" s="14">
        <f t="shared" ref="T4:T13" si="0">RANK($S4,$S$4:$S$13,1)</f>
        <v>6</v>
      </c>
      <c r="U4" s="15"/>
      <c r="V4" s="15"/>
      <c r="W4" s="16"/>
      <c r="X4" s="17"/>
      <c r="Y4" s="17"/>
      <c r="Z4" s="18"/>
      <c r="AA4" s="15"/>
      <c r="AB4" s="15"/>
      <c r="AC4" s="16"/>
      <c r="AD4" s="17"/>
      <c r="AE4" s="17"/>
      <c r="AF4" s="17"/>
      <c r="AG4" s="15"/>
      <c r="AH4" s="15"/>
      <c r="AI4" s="16"/>
      <c r="AJ4" s="17"/>
      <c r="AK4" s="17"/>
      <c r="AL4" s="17"/>
    </row>
    <row r="5" spans="1:70" s="23" customFormat="1" ht="30">
      <c r="A5" s="43">
        <v>2</v>
      </c>
      <c r="B5" s="39" t="s">
        <v>54</v>
      </c>
      <c r="C5" s="29" t="s">
        <v>55</v>
      </c>
      <c r="D5" s="30">
        <v>12.34</v>
      </c>
      <c r="E5" s="30">
        <v>3.99</v>
      </c>
      <c r="F5" s="30">
        <v>2.1</v>
      </c>
      <c r="G5" s="30">
        <v>7.86</v>
      </c>
      <c r="H5" s="30">
        <v>79</v>
      </c>
      <c r="I5" s="30">
        <v>1</v>
      </c>
      <c r="J5" s="30">
        <f>H5*I5</f>
        <v>79</v>
      </c>
      <c r="K5" s="31">
        <f>0.48*(D5+4*SQRT(E5*E5/4+F5*F5)/3-E5+0.75*SQRT(0.8*J5/(L40*G5)))</f>
        <v>8.6298852292668364</v>
      </c>
      <c r="L5" s="31">
        <f>0.62/SQRT(K5)*(1-((0.432*J5)/D5)/(E5+0.32*SQRT(E5*E5/4+F5*F5)))</f>
        <v>9.2340103576074709E-2</v>
      </c>
      <c r="M5" s="31">
        <f>(1-L41*SQRT(K5)-L5)/(2/SQRT(K5))</f>
        <v>-0.11661962394050816</v>
      </c>
      <c r="N5" s="31">
        <f>1+0.7*M5*SQRT(K5)-L5</f>
        <v>0.66784719206320797</v>
      </c>
      <c r="O5" s="32">
        <v>10</v>
      </c>
      <c r="P5" s="32"/>
      <c r="Q5" s="33"/>
      <c r="R5" s="34">
        <f>O5+P5/60+Q5/3600-(B18+C18/60+D18/3600)</f>
        <v>10</v>
      </c>
      <c r="S5" s="34">
        <f>N5*R5-M5*B20</f>
        <v>9.943821390966308</v>
      </c>
      <c r="T5" s="35">
        <f t="shared" si="0"/>
        <v>9</v>
      </c>
      <c r="U5" s="36"/>
      <c r="V5" s="21"/>
      <c r="W5" s="12"/>
      <c r="X5" s="13"/>
      <c r="Y5" s="13"/>
      <c r="Z5" s="18"/>
      <c r="AA5" s="21"/>
      <c r="AB5" s="21"/>
      <c r="AC5" s="12"/>
      <c r="AD5" s="13"/>
      <c r="AE5" s="13"/>
      <c r="AF5" s="13"/>
      <c r="AG5" s="21"/>
      <c r="AH5" s="21"/>
      <c r="AI5" s="12"/>
      <c r="AJ5" s="13"/>
      <c r="AK5" s="13"/>
      <c r="AL5" s="13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1:70" ht="30">
      <c r="A6" s="2">
        <v>3</v>
      </c>
      <c r="B6" s="38" t="s">
        <v>56</v>
      </c>
      <c r="C6" s="3" t="s">
        <v>57</v>
      </c>
      <c r="D6" s="19">
        <v>13.76</v>
      </c>
      <c r="E6" s="19">
        <v>4.24</v>
      </c>
      <c r="F6" s="19">
        <v>2.2000000000000002</v>
      </c>
      <c r="G6" s="19">
        <v>9.64</v>
      </c>
      <c r="H6" s="19">
        <v>91</v>
      </c>
      <c r="I6" s="19">
        <v>1</v>
      </c>
      <c r="J6" s="19">
        <f t="shared" ref="J6:J13" si="1">H6*I6</f>
        <v>91</v>
      </c>
      <c r="K6" s="20">
        <f>0.48*(D6+4*SQRT(E6*E6/4+F6*F6)/3-E6+0.75*SQRT(0.8*J6/(L40*G6)))</f>
        <v>9.2075705757902266</v>
      </c>
      <c r="L6" s="20">
        <f t="shared" ref="L6:L13" si="2">0.62/SQRT(K6)*(1-((0.432*J6)/D6)/(E6+0.32*SQRT(E6*E6/4+F6*F6)))</f>
        <v>9.2444763375792396E-2</v>
      </c>
      <c r="M6" s="20">
        <f>(1-L41*SQRT(K6)-L6)/(2/SQRT(K6))</f>
        <v>-0.1699300076305239</v>
      </c>
      <c r="N6" s="20">
        <f t="shared" ref="N6:N12" si="3">1+0.7*M6*SQRT(K6)-L6</f>
        <v>0.54661055659228264</v>
      </c>
      <c r="O6" s="4">
        <v>6</v>
      </c>
      <c r="P6" s="4">
        <v>5</v>
      </c>
      <c r="Q6" s="16">
        <v>25.57</v>
      </c>
      <c r="R6" s="17">
        <f>O6+P6/60+Q6/3600-(B18+C18/60+D18/3600)</f>
        <v>6.0904361111111109</v>
      </c>
      <c r="S6" s="17">
        <f>N6*R6-M6*B20</f>
        <v>8.0871368862388504</v>
      </c>
      <c r="T6" s="24">
        <f t="shared" si="0"/>
        <v>8</v>
      </c>
      <c r="U6" s="15"/>
      <c r="V6" s="15"/>
      <c r="W6" s="16"/>
      <c r="X6" s="13"/>
      <c r="Y6" s="13"/>
      <c r="Z6" s="17"/>
      <c r="AA6" s="15"/>
      <c r="AB6" s="15"/>
      <c r="AC6" s="16"/>
      <c r="AD6" s="17"/>
      <c r="AE6" s="17"/>
      <c r="AF6" s="17"/>
      <c r="AG6" s="15"/>
      <c r="AH6" s="15"/>
      <c r="AI6" s="16"/>
      <c r="AJ6" s="17"/>
      <c r="AK6" s="17"/>
      <c r="AL6" s="17"/>
    </row>
    <row r="7" spans="1:70" ht="30">
      <c r="A7" s="2">
        <v>4</v>
      </c>
      <c r="B7" s="38" t="s">
        <v>58</v>
      </c>
      <c r="C7" s="3" t="s">
        <v>51</v>
      </c>
      <c r="D7" s="19">
        <v>13.8</v>
      </c>
      <c r="E7" s="19">
        <v>4.3499999999999996</v>
      </c>
      <c r="F7" s="19">
        <v>2.1</v>
      </c>
      <c r="G7" s="19">
        <v>12.6</v>
      </c>
      <c r="H7" s="19">
        <v>107</v>
      </c>
      <c r="I7" s="19">
        <v>1</v>
      </c>
      <c r="J7" s="19">
        <f t="shared" si="1"/>
        <v>107</v>
      </c>
      <c r="K7" s="20">
        <f>0.48*(D7+4*SQRT(E7*E7/4+F7*F7)/3-E7+0.75*SQRT(0.8*J7/(L40*G7)))</f>
        <v>9.0153375795676016</v>
      </c>
      <c r="L7" s="20">
        <f t="shared" si="2"/>
        <v>7.6418736846133206E-2</v>
      </c>
      <c r="M7" s="20">
        <f>(1-L41*SQRT(K7)-L7)/(2/SQRT(K7))</f>
        <v>-0.12802486270966182</v>
      </c>
      <c r="N7" s="20">
        <f t="shared" si="3"/>
        <v>0.65450006330389987</v>
      </c>
      <c r="O7" s="4">
        <v>5</v>
      </c>
      <c r="P7" s="4">
        <v>37</v>
      </c>
      <c r="Q7" s="16">
        <v>16.63</v>
      </c>
      <c r="R7" s="17">
        <f>O7+P7/60+Q7/3600-(B18+C18/60+D18/3600)</f>
        <v>5.6212861111111119</v>
      </c>
      <c r="S7" s="17">
        <f>N7*R7-M7*B20</f>
        <v>7.2638282714420868</v>
      </c>
      <c r="T7" s="24">
        <f t="shared" si="0"/>
        <v>1</v>
      </c>
      <c r="U7" s="15"/>
      <c r="V7" s="15"/>
      <c r="W7" s="16"/>
      <c r="X7" s="17"/>
      <c r="Y7" s="17"/>
      <c r="Z7" s="17"/>
      <c r="AA7" s="15"/>
      <c r="AB7" s="15"/>
      <c r="AC7" s="16"/>
      <c r="AD7" s="17"/>
      <c r="AE7" s="17"/>
      <c r="AF7" s="17"/>
      <c r="AG7" s="15"/>
      <c r="AH7" s="15"/>
      <c r="AI7" s="16"/>
      <c r="AJ7" s="17"/>
      <c r="AK7" s="17"/>
      <c r="AL7" s="17"/>
    </row>
    <row r="8" spans="1:70" ht="30">
      <c r="A8" s="2">
        <v>5</v>
      </c>
      <c r="B8" s="38" t="s">
        <v>59</v>
      </c>
      <c r="C8" s="3" t="s">
        <v>60</v>
      </c>
      <c r="D8" s="19">
        <v>13.1</v>
      </c>
      <c r="E8" s="19">
        <v>4.12</v>
      </c>
      <c r="F8" s="19">
        <v>2</v>
      </c>
      <c r="G8" s="19">
        <v>8.8000000000000007</v>
      </c>
      <c r="H8" s="19">
        <v>91</v>
      </c>
      <c r="I8" s="19">
        <v>0.9</v>
      </c>
      <c r="J8" s="9">
        <f t="shared" si="1"/>
        <v>81.900000000000006</v>
      </c>
      <c r="K8" s="10">
        <f>0.48*(D8+4*SQRT(E8*E8/4+F8*F8)/3-E8+0.75*SQRT(0.8*J8/(L40*G8)))</f>
        <v>8.8116060639811025</v>
      </c>
      <c r="L8" s="10">
        <f t="shared" si="2"/>
        <v>9.6911286157133833E-2</v>
      </c>
      <c r="M8" s="10">
        <f>(1-L41*SQRT(K8)-L8)/(2/SQRT(K8))</f>
        <v>-0.1399697673057306</v>
      </c>
      <c r="N8" s="10">
        <f t="shared" si="3"/>
        <v>0.61224490920184416</v>
      </c>
      <c r="O8" s="11">
        <v>10</v>
      </c>
      <c r="P8" s="11"/>
      <c r="Q8" s="12"/>
      <c r="R8" s="13">
        <f>O8+P8/60+Q8/3600-(B18+C18/60+D18/3600)</f>
        <v>10</v>
      </c>
      <c r="S8" s="13">
        <f>N8*R8-M8*B20</f>
        <v>10.041602576578898</v>
      </c>
      <c r="T8" s="24">
        <f t="shared" si="0"/>
        <v>10</v>
      </c>
      <c r="U8" s="21"/>
      <c r="V8" s="21"/>
      <c r="W8" s="12"/>
      <c r="X8" s="13"/>
      <c r="Y8" s="13"/>
      <c r="Z8" s="13"/>
      <c r="AA8" s="21"/>
      <c r="AB8" s="21"/>
      <c r="AC8" s="12"/>
      <c r="AD8" s="13"/>
      <c r="AE8" s="13"/>
      <c r="AF8" s="13"/>
      <c r="AG8" s="21"/>
      <c r="AH8" s="21"/>
      <c r="AI8" s="12"/>
      <c r="AJ8" s="13"/>
      <c r="AK8" s="13"/>
      <c r="AL8" s="17"/>
    </row>
    <row r="9" spans="1:70" ht="30">
      <c r="A9" s="2">
        <v>6</v>
      </c>
      <c r="B9" s="41" t="s">
        <v>61</v>
      </c>
      <c r="C9" s="3" t="s">
        <v>62</v>
      </c>
      <c r="D9" s="19">
        <v>13.26</v>
      </c>
      <c r="E9" s="19">
        <v>4.43</v>
      </c>
      <c r="F9" s="19">
        <v>1.8</v>
      </c>
      <c r="G9" s="19">
        <v>8.1999999999999993</v>
      </c>
      <c r="H9" s="19">
        <v>82</v>
      </c>
      <c r="I9" s="19">
        <v>1</v>
      </c>
      <c r="J9" s="19">
        <f t="shared" si="1"/>
        <v>82</v>
      </c>
      <c r="K9" s="20">
        <f>0.48*(D9+4*SQRT(E9*E9/4+F9*F9)/3-E9+0.75*SQRT(0.8*J9/(L40*G9)))</f>
        <v>8.826135877119297</v>
      </c>
      <c r="L9" s="20">
        <f t="shared" si="2"/>
        <v>0.10435286842139825</v>
      </c>
      <c r="M9" s="10">
        <f>(1-L41*SQRT(K9)-L9)/(2/SQRT(K9))</f>
        <v>-0.1523601566052615</v>
      </c>
      <c r="N9" s="10">
        <f t="shared" si="3"/>
        <v>0.5787963702893163</v>
      </c>
      <c r="O9" s="11">
        <v>6</v>
      </c>
      <c r="P9" s="80">
        <v>17</v>
      </c>
      <c r="Q9" s="12">
        <v>48.21</v>
      </c>
      <c r="R9" s="13">
        <f>O9+P9/60+Q9/3600-(B18+C18/60+D18/3600)</f>
        <v>6.2967249999999995</v>
      </c>
      <c r="S9" s="13">
        <f>N9*R9-M9*B20</f>
        <v>7.9106059596573175</v>
      </c>
      <c r="T9" s="24">
        <f t="shared" si="0"/>
        <v>7</v>
      </c>
      <c r="U9" s="15"/>
      <c r="V9" s="15"/>
      <c r="W9" s="16"/>
      <c r="X9" s="17"/>
      <c r="Y9" s="17"/>
      <c r="Z9" s="17"/>
      <c r="AA9" s="15"/>
      <c r="AB9" s="15"/>
      <c r="AC9" s="16"/>
      <c r="AD9" s="17"/>
      <c r="AE9" s="17"/>
      <c r="AF9" s="17"/>
      <c r="AG9" s="15"/>
      <c r="AH9" s="15"/>
      <c r="AI9" s="16"/>
      <c r="AJ9" s="17"/>
      <c r="AK9" s="17"/>
      <c r="AL9" s="17"/>
    </row>
    <row r="10" spans="1:70" ht="30">
      <c r="A10" s="2">
        <v>7</v>
      </c>
      <c r="B10" s="42" t="s">
        <v>63</v>
      </c>
      <c r="C10" s="3" t="s">
        <v>64</v>
      </c>
      <c r="D10" s="19">
        <v>12.95</v>
      </c>
      <c r="E10" s="19">
        <v>3.95</v>
      </c>
      <c r="F10" s="19">
        <v>2</v>
      </c>
      <c r="G10" s="19">
        <v>8.4</v>
      </c>
      <c r="H10" s="19">
        <v>91</v>
      </c>
      <c r="I10" s="19">
        <v>1</v>
      </c>
      <c r="J10" s="19">
        <f t="shared" si="1"/>
        <v>91</v>
      </c>
      <c r="K10" s="20">
        <f>0.48*(D10+4*SQRT(E10*E10/4+F10*F10)/3-E10+0.75*SQRT(0.8*J10/(L40*G10)))</f>
        <v>8.992732120802529</v>
      </c>
      <c r="L10" s="20">
        <f t="shared" si="2"/>
        <v>7.7328176006689758E-2</v>
      </c>
      <c r="M10" s="10">
        <f>(1-L41*SQRT(K10)-L10)/(2/SQRT(K10))</f>
        <v>-0.12733019544821042</v>
      </c>
      <c r="N10" s="10">
        <f t="shared" si="3"/>
        <v>0.65538640108010715</v>
      </c>
      <c r="O10" s="11">
        <v>6</v>
      </c>
      <c r="P10" s="80">
        <v>5</v>
      </c>
      <c r="Q10" s="12">
        <v>54.8</v>
      </c>
      <c r="R10" s="13">
        <f>O10+P10/60+Q10/3600-(B18+C18/60+D18/3600)</f>
        <v>6.0985555555555555</v>
      </c>
      <c r="S10" s="13">
        <f>N10*R10-M10*B20</f>
        <v>7.562155849892541</v>
      </c>
      <c r="T10" s="24">
        <f t="shared" si="0"/>
        <v>4</v>
      </c>
      <c r="U10" s="15"/>
      <c r="V10" s="15"/>
      <c r="W10" s="16"/>
      <c r="X10" s="17"/>
      <c r="Y10" s="17"/>
      <c r="Z10" s="17"/>
      <c r="AA10" s="15"/>
      <c r="AB10" s="15"/>
      <c r="AC10" s="16"/>
      <c r="AD10" s="17"/>
      <c r="AE10" s="17"/>
      <c r="AF10" s="17"/>
      <c r="AG10" s="15"/>
      <c r="AH10" s="15"/>
      <c r="AI10" s="16"/>
      <c r="AJ10" s="17"/>
      <c r="AK10" s="17"/>
      <c r="AL10" s="17"/>
    </row>
    <row r="11" spans="1:70" ht="30">
      <c r="A11" s="2">
        <v>8</v>
      </c>
      <c r="B11" s="28" t="s">
        <v>65</v>
      </c>
      <c r="C11" s="3" t="s">
        <v>66</v>
      </c>
      <c r="D11" s="3">
        <v>12.99</v>
      </c>
      <c r="E11" s="3">
        <v>3.99</v>
      </c>
      <c r="F11" s="3">
        <v>1.8</v>
      </c>
      <c r="G11" s="19">
        <v>8.4</v>
      </c>
      <c r="H11" s="3">
        <v>92.9</v>
      </c>
      <c r="I11" s="3">
        <v>0.9</v>
      </c>
      <c r="J11" s="19">
        <f t="shared" si="1"/>
        <v>83.610000000000014</v>
      </c>
      <c r="K11" s="20">
        <f>0.48*(D11+4*SQRT(E11*E11/4+F11*F11)/3-E11+0.75*SQRT(0.8*J11/(L40*G11)))</f>
        <v>8.7943435359299382</v>
      </c>
      <c r="L11" s="20">
        <f t="shared" si="2"/>
        <v>8.9203416825929999E-2</v>
      </c>
      <c r="M11" s="10">
        <f>(1-L41*SQRT(K11)-L11)/(2/SQRT(K11))</f>
        <v>-0.12695431067606208</v>
      </c>
      <c r="N11" s="10">
        <f t="shared" si="3"/>
        <v>0.64725618058472667</v>
      </c>
      <c r="O11" s="11">
        <v>6</v>
      </c>
      <c r="P11" s="80">
        <v>8</v>
      </c>
      <c r="Q11" s="12">
        <v>55.3</v>
      </c>
      <c r="R11" s="13">
        <f>O11+P11/60+Q11/3600-(B18+C18/60+D18/3600)</f>
        <v>6.1486944444444447</v>
      </c>
      <c r="S11" s="13">
        <f>N11*R11-M11*B20</f>
        <v>7.5345011806233773</v>
      </c>
      <c r="T11" s="24">
        <f t="shared" si="0"/>
        <v>3</v>
      </c>
      <c r="U11" s="15"/>
      <c r="V11" s="15"/>
      <c r="W11" s="16"/>
      <c r="X11" s="17"/>
      <c r="Y11" s="17"/>
      <c r="Z11" s="17"/>
      <c r="AA11" s="15"/>
      <c r="AB11" s="15"/>
      <c r="AC11" s="16"/>
      <c r="AD11" s="17"/>
      <c r="AE11" s="17"/>
      <c r="AF11" s="17"/>
      <c r="AG11" s="15"/>
      <c r="AH11" s="15"/>
      <c r="AI11" s="16"/>
      <c r="AJ11" s="17"/>
      <c r="AK11" s="17"/>
      <c r="AL11" s="17"/>
    </row>
    <row r="12" spans="1:70" ht="30">
      <c r="A12" s="2">
        <v>9</v>
      </c>
      <c r="B12" s="28" t="s">
        <v>67</v>
      </c>
      <c r="C12" s="3" t="s">
        <v>68</v>
      </c>
      <c r="D12" s="19">
        <v>13.68</v>
      </c>
      <c r="E12" s="19">
        <v>4.25</v>
      </c>
      <c r="F12" s="19">
        <v>1.98</v>
      </c>
      <c r="G12" s="19">
        <v>10.5</v>
      </c>
      <c r="H12" s="19">
        <v>81.5</v>
      </c>
      <c r="I12" s="19">
        <v>1</v>
      </c>
      <c r="J12" s="19">
        <f t="shared" si="1"/>
        <v>81.5</v>
      </c>
      <c r="K12" s="20">
        <f>0.48*(D12+4*SQRT(E12*E12/4+F12*F12)/3-E12+0.75*SQRT(0.8*J12/(L40*G12)))</f>
        <v>8.817821853623613</v>
      </c>
      <c r="L12" s="20">
        <f t="shared" si="2"/>
        <v>0.10504164142116243</v>
      </c>
      <c r="M12" s="10">
        <f>(1-L41*SQRT(K12)-L12)/(2/SQRT(K12))</f>
        <v>-0.15261281575426811</v>
      </c>
      <c r="N12" s="10">
        <f t="shared" si="3"/>
        <v>0.57773167891909816</v>
      </c>
      <c r="O12" s="11">
        <v>5</v>
      </c>
      <c r="P12" s="80">
        <v>38</v>
      </c>
      <c r="Q12" s="12">
        <v>26.14</v>
      </c>
      <c r="R12" s="13">
        <f>O12+P12/60+Q12/3600-(B18+C18/60+D18/3600)</f>
        <v>5.640594444444444</v>
      </c>
      <c r="S12" s="13">
        <f>N12*R12-M12*B20</f>
        <v>7.5319089396101333</v>
      </c>
      <c r="T12" s="24">
        <f t="shared" si="0"/>
        <v>2</v>
      </c>
      <c r="U12" s="15"/>
      <c r="V12" s="15"/>
      <c r="W12" s="15"/>
      <c r="X12" s="17"/>
      <c r="Y12" s="17"/>
      <c r="Z12" s="17"/>
      <c r="AA12" s="25"/>
      <c r="AB12" s="25"/>
      <c r="AC12" s="25"/>
      <c r="AD12" s="17"/>
      <c r="AE12" s="17"/>
      <c r="AF12" s="17"/>
    </row>
    <row r="13" spans="1:70" ht="30">
      <c r="A13" s="2">
        <v>10</v>
      </c>
      <c r="B13" s="28" t="s">
        <v>70</v>
      </c>
      <c r="C13" s="3" t="s">
        <v>69</v>
      </c>
      <c r="D13" s="19">
        <v>15.4</v>
      </c>
      <c r="E13" s="19">
        <v>4.91</v>
      </c>
      <c r="F13" s="19">
        <v>2.34</v>
      </c>
      <c r="G13" s="19">
        <v>27</v>
      </c>
      <c r="H13" s="19">
        <v>100</v>
      </c>
      <c r="I13" s="19">
        <v>1</v>
      </c>
      <c r="J13" s="19">
        <f t="shared" si="1"/>
        <v>100</v>
      </c>
      <c r="K13" s="20">
        <f>0.48*(D13+4*SQRT(E13*E13/4+F13*F13)/3-E13+0.75*SQRT(0.8*J13/(L40*G13)))</f>
        <v>8.8861293837864554</v>
      </c>
      <c r="L13" s="20">
        <f t="shared" si="2"/>
        <v>0.11066983028824326</v>
      </c>
      <c r="M13" s="10">
        <f>(1-L41*SQRT(K13)-L13)/(2/SQRT(K13))</f>
        <v>-0.16734039331349818</v>
      </c>
      <c r="N13" s="10">
        <f>1+0.7*M13*SQRT(K13)-L13</f>
        <v>0.54014552168903907</v>
      </c>
      <c r="O13" s="11">
        <v>5</v>
      </c>
      <c r="P13" s="80">
        <v>49</v>
      </c>
      <c r="Q13" s="12">
        <v>8.2799999999999994</v>
      </c>
      <c r="R13" s="13">
        <f>O13+P13/60+Q13/3600-(B18+C18/60+D18/3600)</f>
        <v>5.8189666666666664</v>
      </c>
      <c r="S13" s="13">
        <f>N13*R13-M13*B20</f>
        <v>7.828619798635744</v>
      </c>
      <c r="T13" s="24">
        <f t="shared" si="0"/>
        <v>5</v>
      </c>
      <c r="U13" s="15"/>
      <c r="V13" s="15"/>
      <c r="W13" s="15"/>
      <c r="X13" s="17"/>
      <c r="Y13" s="17"/>
      <c r="Z13" s="17"/>
      <c r="AA13" s="25"/>
      <c r="AB13" s="25"/>
      <c r="AC13" s="25"/>
      <c r="AD13" s="17"/>
      <c r="AE13" s="17"/>
      <c r="AF13" s="17"/>
    </row>
    <row r="14" spans="1:70">
      <c r="B14" s="5"/>
      <c r="D14" s="19"/>
      <c r="E14" s="19"/>
      <c r="F14" s="19"/>
      <c r="G14" s="19"/>
      <c r="H14" s="19"/>
      <c r="I14" s="19"/>
      <c r="J14" s="19"/>
      <c r="K14" s="20"/>
      <c r="L14" s="20"/>
      <c r="M14" s="20"/>
      <c r="N14" s="20"/>
      <c r="R14" s="17"/>
      <c r="S14" s="17"/>
      <c r="U14" s="15"/>
      <c r="V14" s="15"/>
      <c r="W14" s="15"/>
      <c r="X14" s="17"/>
      <c r="Y14" s="17"/>
      <c r="Z14" s="17"/>
      <c r="AA14" s="25"/>
      <c r="AB14" s="25"/>
      <c r="AC14" s="25"/>
      <c r="AD14" s="17"/>
      <c r="AE14" s="17"/>
      <c r="AF14" s="17"/>
    </row>
    <row r="15" spans="1:70">
      <c r="B15" s="2" t="s">
        <v>22</v>
      </c>
      <c r="F15" s="26" t="s">
        <v>23</v>
      </c>
      <c r="G15" s="26"/>
      <c r="H15" s="26"/>
      <c r="J15" s="4"/>
      <c r="K15" t="s">
        <v>24</v>
      </c>
      <c r="L15" s="4"/>
      <c r="M15" s="4"/>
      <c r="N15" s="4"/>
    </row>
    <row r="16" spans="1:70">
      <c r="B16" s="2" t="s">
        <v>25</v>
      </c>
      <c r="J16" s="4"/>
      <c r="K16" s="4" t="s">
        <v>49</v>
      </c>
      <c r="L16" s="4"/>
      <c r="M16" s="4"/>
      <c r="N16" s="4"/>
    </row>
    <row r="17" spans="2:14">
      <c r="B17" s="2" t="s">
        <v>19</v>
      </c>
      <c r="C17" s="3" t="s">
        <v>20</v>
      </c>
      <c r="D17" s="3" t="s">
        <v>21</v>
      </c>
      <c r="J17" s="4"/>
      <c r="K17" s="4" t="s">
        <v>26</v>
      </c>
      <c r="L17" s="4"/>
      <c r="M17" s="4"/>
      <c r="N17" s="4"/>
    </row>
    <row r="18" spans="2:14">
      <c r="B18" s="27">
        <v>0</v>
      </c>
      <c r="C18" s="19">
        <v>0</v>
      </c>
      <c r="D18" s="19">
        <v>0</v>
      </c>
      <c r="F18" s="3">
        <v>6</v>
      </c>
      <c r="J18" s="4"/>
      <c r="K18" s="4" t="s">
        <v>27</v>
      </c>
      <c r="L18" s="4"/>
      <c r="M18" s="4"/>
      <c r="N18" s="4"/>
    </row>
    <row r="19" spans="2:14">
      <c r="B19" s="2" t="s">
        <v>28</v>
      </c>
      <c r="J19" s="4"/>
      <c r="K19" s="4" t="s">
        <v>29</v>
      </c>
      <c r="L19" s="4"/>
      <c r="M19" s="4"/>
      <c r="N19" s="4"/>
    </row>
    <row r="20" spans="2:14">
      <c r="B20" s="2">
        <v>28</v>
      </c>
      <c r="J20" s="4"/>
      <c r="K20" s="4" t="s">
        <v>30</v>
      </c>
      <c r="L20" s="4"/>
      <c r="M20" s="4"/>
      <c r="N20" s="4"/>
    </row>
    <row r="21" spans="2:14">
      <c r="J21" s="4"/>
      <c r="K21" s="4" t="s">
        <v>31</v>
      </c>
      <c r="L21" s="4"/>
      <c r="M21" s="4"/>
      <c r="N21" s="4"/>
    </row>
    <row r="22" spans="2:14">
      <c r="B22" s="2" t="s">
        <v>32</v>
      </c>
      <c r="J22" s="4"/>
      <c r="K22" s="4"/>
      <c r="L22" s="4"/>
      <c r="M22" s="4"/>
      <c r="N22" s="4"/>
    </row>
    <row r="23" spans="2:14">
      <c r="B23" s="2" t="s">
        <v>25</v>
      </c>
      <c r="J23" s="4"/>
      <c r="K23" s="4" t="s">
        <v>33</v>
      </c>
      <c r="L23" s="4"/>
      <c r="M23" s="4"/>
      <c r="N23" s="4"/>
    </row>
    <row r="24" spans="2:14">
      <c r="B24" s="2" t="s">
        <v>19</v>
      </c>
      <c r="C24" s="3" t="s">
        <v>20</v>
      </c>
      <c r="D24" s="3" t="s">
        <v>21</v>
      </c>
      <c r="J24" s="4"/>
      <c r="K24" s="4" t="s">
        <v>34</v>
      </c>
      <c r="L24" s="4"/>
      <c r="M24" s="4"/>
      <c r="N24" s="4"/>
    </row>
    <row r="25" spans="2:14">
      <c r="B25" s="27">
        <v>10</v>
      </c>
      <c r="C25" s="19">
        <v>0</v>
      </c>
      <c r="D25" s="19">
        <v>0</v>
      </c>
      <c r="F25" s="3">
        <v>6</v>
      </c>
      <c r="J25" s="4"/>
      <c r="K25" s="4" t="s">
        <v>35</v>
      </c>
      <c r="L25" s="4"/>
      <c r="M25" s="4"/>
      <c r="N25" s="4"/>
    </row>
    <row r="26" spans="2:14">
      <c r="B26" s="2" t="s">
        <v>28</v>
      </c>
      <c r="J26" s="4"/>
      <c r="K26" s="4" t="s">
        <v>36</v>
      </c>
      <c r="L26" s="4"/>
      <c r="M26" s="4"/>
      <c r="N26" s="4"/>
    </row>
    <row r="27" spans="2:14">
      <c r="B27" s="27">
        <v>24</v>
      </c>
      <c r="J27" s="4"/>
      <c r="K27" s="4" t="s">
        <v>37</v>
      </c>
      <c r="L27" s="4"/>
      <c r="M27" s="4"/>
      <c r="N27" s="4"/>
    </row>
    <row r="28" spans="2:14">
      <c r="J28" s="4"/>
      <c r="K28" s="4" t="s">
        <v>38</v>
      </c>
      <c r="L28" s="4"/>
      <c r="M28" s="4"/>
      <c r="N28" s="4"/>
    </row>
    <row r="29" spans="2:14">
      <c r="B29" s="2" t="s">
        <v>39</v>
      </c>
      <c r="J29" s="4"/>
      <c r="K29" s="4" t="s">
        <v>40</v>
      </c>
      <c r="L29" s="4"/>
      <c r="M29" s="4"/>
      <c r="N29" s="4"/>
    </row>
    <row r="30" spans="2:14">
      <c r="B30" s="2" t="s">
        <v>25</v>
      </c>
      <c r="J30" s="4"/>
      <c r="K30" s="4" t="s">
        <v>41</v>
      </c>
      <c r="L30" s="4"/>
      <c r="M30" s="4"/>
      <c r="N30" s="4"/>
    </row>
    <row r="31" spans="2:14">
      <c r="B31" s="2" t="s">
        <v>19</v>
      </c>
      <c r="C31" s="3" t="s">
        <v>20</v>
      </c>
      <c r="D31" s="3" t="s">
        <v>21</v>
      </c>
      <c r="J31" s="4"/>
      <c r="K31" s="4" t="s">
        <v>50</v>
      </c>
      <c r="L31" s="4"/>
      <c r="M31" s="4"/>
      <c r="N31" s="4"/>
    </row>
    <row r="32" spans="2:14">
      <c r="B32" s="27">
        <v>10</v>
      </c>
      <c r="C32" s="19">
        <v>0</v>
      </c>
      <c r="D32" s="19">
        <v>0</v>
      </c>
      <c r="F32" s="3">
        <v>4</v>
      </c>
      <c r="J32" s="4"/>
      <c r="K32" s="4" t="s">
        <v>42</v>
      </c>
      <c r="L32" s="4"/>
      <c r="M32" s="4"/>
      <c r="N32" s="4"/>
    </row>
    <row r="33" spans="2:14">
      <c r="B33" s="2" t="s">
        <v>28</v>
      </c>
      <c r="J33" s="4"/>
      <c r="K33" s="4" t="s">
        <v>43</v>
      </c>
      <c r="L33" s="4"/>
      <c r="M33" s="4"/>
      <c r="N33" s="4"/>
    </row>
    <row r="34" spans="2:14">
      <c r="B34" s="27">
        <v>16</v>
      </c>
      <c r="J34" s="4"/>
      <c r="K34" s="4" t="s">
        <v>44</v>
      </c>
      <c r="L34" s="4"/>
      <c r="M34" s="4"/>
      <c r="N34" s="4"/>
    </row>
    <row r="35" spans="2:14">
      <c r="J35" s="4"/>
      <c r="K35" s="4" t="s">
        <v>45</v>
      </c>
      <c r="L35" s="4"/>
      <c r="M35" s="4"/>
      <c r="N35" s="4"/>
    </row>
    <row r="36" spans="2:14">
      <c r="B36" s="2" t="s">
        <v>47</v>
      </c>
      <c r="E36" s="4"/>
      <c r="F36" s="4"/>
      <c r="G36" s="4"/>
      <c r="H36" s="4"/>
      <c r="I36" s="4"/>
      <c r="J36" s="4"/>
      <c r="K36" s="4" t="s">
        <v>46</v>
      </c>
      <c r="L36" s="4"/>
      <c r="M36" s="4"/>
      <c r="N36" s="4"/>
    </row>
    <row r="37" spans="2:14">
      <c r="B37" s="2" t="s">
        <v>25</v>
      </c>
      <c r="J37" s="4"/>
      <c r="K37" s="4"/>
      <c r="L37" s="4"/>
      <c r="M37" s="4"/>
      <c r="N37" s="4"/>
    </row>
    <row r="38" spans="2:14">
      <c r="B38" s="2" t="s">
        <v>19</v>
      </c>
      <c r="C38" s="3" t="s">
        <v>20</v>
      </c>
      <c r="D38" s="3" t="s">
        <v>21</v>
      </c>
      <c r="J38" s="4"/>
      <c r="K38" s="4"/>
      <c r="L38" s="4"/>
      <c r="M38" s="4"/>
      <c r="N38" s="4"/>
    </row>
    <row r="39" spans="2:14">
      <c r="B39" s="27">
        <v>10</v>
      </c>
      <c r="C39" s="19">
        <v>0</v>
      </c>
      <c r="D39" s="19">
        <v>0</v>
      </c>
      <c r="F39" s="3">
        <v>6</v>
      </c>
      <c r="K39" s="4"/>
    </row>
    <row r="40" spans="2:14">
      <c r="B40" s="2" t="s">
        <v>28</v>
      </c>
      <c r="K40" t="s">
        <v>74</v>
      </c>
      <c r="L40">
        <v>0.13600000000000001</v>
      </c>
    </row>
    <row r="41" spans="2:14">
      <c r="B41" s="27">
        <v>40</v>
      </c>
      <c r="K41" t="s">
        <v>75</v>
      </c>
      <c r="L41">
        <v>0.33600000000000002</v>
      </c>
    </row>
  </sheetData>
  <mergeCells count="22">
    <mergeCell ref="AA1:AF1"/>
    <mergeCell ref="AG1:AL1"/>
    <mergeCell ref="X2:X3"/>
    <mergeCell ref="D1:J1"/>
    <mergeCell ref="K1:N1"/>
    <mergeCell ref="O1:T1"/>
    <mergeCell ref="U1:Z1"/>
    <mergeCell ref="O2:Q2"/>
    <mergeCell ref="R2:R3"/>
    <mergeCell ref="S2:S3"/>
    <mergeCell ref="T2:T3"/>
    <mergeCell ref="U2:W2"/>
    <mergeCell ref="AG2:AI2"/>
    <mergeCell ref="AJ2:AJ3"/>
    <mergeCell ref="AK2:AK3"/>
    <mergeCell ref="AL2:AL3"/>
    <mergeCell ref="Y2:Y3"/>
    <mergeCell ref="Z2:Z3"/>
    <mergeCell ref="AA2:AC2"/>
    <mergeCell ref="AD2:AD3"/>
    <mergeCell ref="AE2:AE3"/>
    <mergeCell ref="AF2:A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R41"/>
  <sheetViews>
    <sheetView workbookViewId="0"/>
  </sheetViews>
  <sheetFormatPr defaultRowHeight="15"/>
  <cols>
    <col min="1" max="1" width="6.7109375" style="1" customWidth="1"/>
    <col min="2" max="2" width="19" style="2" customWidth="1"/>
    <col min="3" max="3" width="13.7109375" style="3" customWidth="1"/>
    <col min="4" max="4" width="0.140625" style="3" customWidth="1"/>
    <col min="5" max="6" width="8.42578125" style="3" hidden="1" customWidth="1"/>
    <col min="7" max="7" width="4.28515625" style="3" hidden="1" customWidth="1"/>
    <col min="8" max="8" width="11.85546875" style="3" hidden="1" customWidth="1"/>
    <col min="9" max="9" width="9.28515625" style="3" hidden="1" customWidth="1"/>
    <col min="10" max="10" width="11.85546875" hidden="1" customWidth="1"/>
    <col min="11" max="11" width="10.42578125" hidden="1" customWidth="1"/>
    <col min="12" max="12" width="11" hidden="1" customWidth="1"/>
    <col min="13" max="13" width="7.85546875" hidden="1" customWidth="1"/>
    <col min="14" max="14" width="8.28515625" hidden="1" customWidth="1"/>
    <col min="15" max="15" width="3.85546875" style="4" customWidth="1"/>
    <col min="16" max="16" width="4.7109375" style="4" customWidth="1"/>
    <col min="17" max="17" width="6.28515625" style="4" customWidth="1"/>
    <col min="18" max="18" width="10.85546875" customWidth="1"/>
    <col min="19" max="19" width="9.5703125" customWidth="1"/>
    <col min="20" max="20" width="10.140625" customWidth="1"/>
    <col min="21" max="21" width="0.140625" customWidth="1"/>
    <col min="22" max="22" width="4.7109375" customWidth="1"/>
    <col min="23" max="23" width="5.28515625" customWidth="1"/>
    <col min="24" max="24" width="15" customWidth="1"/>
    <col min="25" max="25" width="12.42578125" customWidth="1"/>
    <col min="26" max="26" width="7.5703125" customWidth="1"/>
    <col min="27" max="27" width="4.140625" customWidth="1"/>
    <col min="28" max="28" width="4.7109375" customWidth="1"/>
    <col min="29" max="29" width="5" customWidth="1"/>
    <col min="30" max="30" width="9.85546875" customWidth="1"/>
    <col min="31" max="31" width="9.28515625" customWidth="1"/>
    <col min="33" max="33" width="3.85546875" customWidth="1"/>
    <col min="34" max="34" width="5" customWidth="1"/>
    <col min="35" max="35" width="4.7109375" customWidth="1"/>
  </cols>
  <sheetData>
    <row r="1" spans="1:70" s="7" customFormat="1">
      <c r="A1" s="44" t="s">
        <v>0</v>
      </c>
      <c r="B1" s="45" t="s">
        <v>1</v>
      </c>
      <c r="C1" s="78" t="s">
        <v>2</v>
      </c>
      <c r="D1" s="108" t="s">
        <v>3</v>
      </c>
      <c r="E1" s="108"/>
      <c r="F1" s="108"/>
      <c r="G1" s="108"/>
      <c r="H1" s="108"/>
      <c r="I1" s="108"/>
      <c r="J1" s="108"/>
      <c r="K1" s="108" t="s">
        <v>4</v>
      </c>
      <c r="L1" s="108"/>
      <c r="M1" s="108"/>
      <c r="N1" s="108"/>
      <c r="O1" s="108"/>
      <c r="P1" s="108"/>
      <c r="Q1" s="108"/>
      <c r="R1" s="108"/>
      <c r="S1" s="108"/>
      <c r="T1" s="108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70" s="7" customFormat="1" ht="33" customHeight="1">
      <c r="A2" s="44"/>
      <c r="B2" s="45"/>
      <c r="C2" s="47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11" t="s">
        <v>5</v>
      </c>
      <c r="P2" s="111"/>
      <c r="Q2" s="111"/>
      <c r="R2" s="112" t="s">
        <v>6</v>
      </c>
      <c r="S2" s="112" t="s">
        <v>7</v>
      </c>
      <c r="T2" s="113" t="s">
        <v>8</v>
      </c>
      <c r="U2" s="106"/>
      <c r="V2" s="106"/>
      <c r="W2" s="106"/>
      <c r="X2" s="104"/>
      <c r="Y2" s="104"/>
      <c r="Z2" s="103"/>
      <c r="AA2" s="107"/>
      <c r="AB2" s="107"/>
      <c r="AC2" s="107"/>
      <c r="AD2" s="104"/>
      <c r="AE2" s="104"/>
      <c r="AF2" s="103"/>
      <c r="AG2" s="107"/>
      <c r="AH2" s="107"/>
      <c r="AI2" s="107"/>
      <c r="AJ2" s="104"/>
      <c r="AK2" s="104"/>
      <c r="AL2" s="103"/>
    </row>
    <row r="3" spans="1:70" s="7" customFormat="1" ht="33.75" customHeight="1">
      <c r="A3" s="44"/>
      <c r="B3" s="45"/>
      <c r="C3" s="78"/>
      <c r="D3" s="78" t="s">
        <v>9</v>
      </c>
      <c r="E3" s="78" t="s">
        <v>10</v>
      </c>
      <c r="F3" s="78" t="s">
        <v>11</v>
      </c>
      <c r="G3" s="49" t="s">
        <v>48</v>
      </c>
      <c r="H3" s="78" t="s">
        <v>12</v>
      </c>
      <c r="I3" s="78" t="s">
        <v>13</v>
      </c>
      <c r="J3" s="78" t="s">
        <v>14</v>
      </c>
      <c r="K3" s="78" t="s">
        <v>15</v>
      </c>
      <c r="L3" s="78" t="s">
        <v>16</v>
      </c>
      <c r="M3" s="78" t="s">
        <v>17</v>
      </c>
      <c r="N3" s="78" t="s">
        <v>18</v>
      </c>
      <c r="O3" s="48" t="s">
        <v>19</v>
      </c>
      <c r="P3" s="48" t="s">
        <v>20</v>
      </c>
      <c r="Q3" s="48" t="s">
        <v>21</v>
      </c>
      <c r="R3" s="112"/>
      <c r="S3" s="112"/>
      <c r="T3" s="112"/>
      <c r="U3" s="2"/>
      <c r="V3" s="2"/>
      <c r="W3" s="2"/>
      <c r="X3" s="104"/>
      <c r="Y3" s="104"/>
      <c r="Z3" s="104"/>
      <c r="AA3" s="2"/>
      <c r="AB3" s="2"/>
      <c r="AC3" s="2"/>
      <c r="AD3" s="104"/>
      <c r="AE3" s="104"/>
      <c r="AF3" s="104"/>
      <c r="AG3" s="2"/>
      <c r="AH3" s="2"/>
      <c r="AI3" s="2"/>
      <c r="AJ3" s="104"/>
      <c r="AK3" s="104"/>
      <c r="AL3" s="104"/>
    </row>
    <row r="4" spans="1:70" ht="31.5" customHeight="1">
      <c r="A4" s="48">
        <v>1</v>
      </c>
      <c r="B4" s="50" t="s">
        <v>52</v>
      </c>
      <c r="C4" s="51" t="s">
        <v>53</v>
      </c>
      <c r="D4" s="52">
        <v>12.34</v>
      </c>
      <c r="E4" s="52">
        <v>4.2</v>
      </c>
      <c r="F4" s="52">
        <v>2.1</v>
      </c>
      <c r="G4" s="52">
        <v>7.5</v>
      </c>
      <c r="H4" s="52">
        <v>71</v>
      </c>
      <c r="I4" s="52">
        <v>1</v>
      </c>
      <c r="J4" s="52">
        <f>H4*I4</f>
        <v>71</v>
      </c>
      <c r="K4" s="53">
        <f>0.48*(D4+4*SQRT(E4*E4/4+F4*F4)/3-E4+0.75*SQRT(0.8*J4/(L40*G4)))</f>
        <v>8.4943395479189405</v>
      </c>
      <c r="L4" s="53">
        <f>0.62/SQRT(K4)*(1-((0.432*J4)/D4)/(E4+0.32*SQRT(E4*E4/4+F4*F4)))</f>
        <v>0.11006538134244849</v>
      </c>
      <c r="M4" s="53">
        <f>(1-L41*SQRT(K4)-L4)/(2/SQRT(K4))</f>
        <v>-0.13018958450370158</v>
      </c>
      <c r="N4" s="53">
        <f>1+0.7*M4*SQRT(K4)-L4</f>
        <v>0.62432787977838355</v>
      </c>
      <c r="O4" s="54">
        <v>6</v>
      </c>
      <c r="P4" s="54">
        <v>48</v>
      </c>
      <c r="Q4" s="55">
        <v>33.770000000000003</v>
      </c>
      <c r="R4" s="56">
        <f>O4+P4/60+Q4/3600-(B18+C18/60+D18/3600)</f>
        <v>6.8093805555555553</v>
      </c>
      <c r="S4" s="56">
        <f>N4*R4-M4*B20</f>
        <v>7.8965944909577956</v>
      </c>
      <c r="T4" s="57">
        <f t="shared" ref="T4:T13" si="0">RANK($S4,$S$4:$S$13,1)</f>
        <v>6</v>
      </c>
      <c r="U4" s="15"/>
      <c r="V4" s="15"/>
      <c r="W4" s="16"/>
      <c r="X4" s="17"/>
      <c r="Y4" s="17"/>
      <c r="Z4" s="18"/>
      <c r="AA4" s="15"/>
      <c r="AB4" s="15"/>
      <c r="AC4" s="16"/>
      <c r="AD4" s="17"/>
      <c r="AE4" s="17"/>
      <c r="AF4" s="17"/>
      <c r="AG4" s="15"/>
      <c r="AH4" s="15"/>
      <c r="AI4" s="16"/>
      <c r="AJ4" s="17"/>
      <c r="AK4" s="17"/>
      <c r="AL4" s="17"/>
    </row>
    <row r="5" spans="1:70" s="23" customFormat="1" ht="30">
      <c r="A5" s="58">
        <v>2</v>
      </c>
      <c r="B5" s="59" t="s">
        <v>54</v>
      </c>
      <c r="C5" s="60" t="s">
        <v>55</v>
      </c>
      <c r="D5" s="61">
        <v>12.34</v>
      </c>
      <c r="E5" s="61">
        <v>3.99</v>
      </c>
      <c r="F5" s="61">
        <v>2.1</v>
      </c>
      <c r="G5" s="61">
        <v>7.86</v>
      </c>
      <c r="H5" s="61">
        <v>79</v>
      </c>
      <c r="I5" s="61">
        <v>1</v>
      </c>
      <c r="J5" s="61">
        <f>H5*I5</f>
        <v>79</v>
      </c>
      <c r="K5" s="62">
        <f>0.48*(D5+4*SQRT(E5*E5/4+F5*F5)/3-E5+0.75*SQRT(0.8*J5/(L40*G5)))</f>
        <v>8.6298852292668364</v>
      </c>
      <c r="L5" s="62">
        <f>0.62/SQRT(K5)*(1-((0.432*J5)/D5)/(E5+0.32*SQRT(E5*E5/4+F5*F5)))</f>
        <v>9.2340103576074709E-2</v>
      </c>
      <c r="M5" s="62">
        <f>(1-L41*SQRT(K5)-L5)/(2/SQRT(K5))</f>
        <v>-0.11661962394050816</v>
      </c>
      <c r="N5" s="62">
        <f>1+0.7*M5*SQRT(K5)-L5</f>
        <v>0.66784719206320797</v>
      </c>
      <c r="O5" s="63"/>
      <c r="P5" s="63"/>
      <c r="Q5" s="64"/>
      <c r="R5" s="65"/>
      <c r="S5" s="65"/>
      <c r="T5" s="66" t="s">
        <v>71</v>
      </c>
      <c r="U5" s="81"/>
      <c r="V5" s="21"/>
      <c r="W5" s="12"/>
      <c r="X5" s="13"/>
      <c r="Y5" s="13"/>
      <c r="Z5" s="18"/>
      <c r="AA5" s="21"/>
      <c r="AB5" s="21"/>
      <c r="AC5" s="12"/>
      <c r="AD5" s="13"/>
      <c r="AE5" s="13"/>
      <c r="AF5" s="13"/>
      <c r="AG5" s="21"/>
      <c r="AH5" s="21"/>
      <c r="AI5" s="12"/>
      <c r="AJ5" s="13"/>
      <c r="AK5" s="13"/>
      <c r="AL5" s="13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1:70" ht="30">
      <c r="A6" s="48">
        <v>3</v>
      </c>
      <c r="B6" s="50" t="s">
        <v>56</v>
      </c>
      <c r="C6" s="67" t="s">
        <v>57</v>
      </c>
      <c r="D6" s="68">
        <v>13.76</v>
      </c>
      <c r="E6" s="68">
        <v>4.24</v>
      </c>
      <c r="F6" s="68">
        <v>2.2000000000000002</v>
      </c>
      <c r="G6" s="68">
        <v>9.64</v>
      </c>
      <c r="H6" s="68">
        <v>91</v>
      </c>
      <c r="I6" s="68">
        <v>1</v>
      </c>
      <c r="J6" s="68">
        <f t="shared" ref="J6:J13" si="1">H6*I6</f>
        <v>91</v>
      </c>
      <c r="K6" s="69">
        <f>0.48*(D6+4*SQRT(E6*E6/4+F6*F6)/3-E6+0.75*SQRT(0.8*J6/(L40*G6)))</f>
        <v>9.2075705757902266</v>
      </c>
      <c r="L6" s="69">
        <f t="shared" ref="L6:L13" si="2">0.62/SQRT(K6)*(1-((0.432*J6)/D6)/(E6+0.32*SQRT(E6*E6/4+F6*F6)))</f>
        <v>9.2444763375792396E-2</v>
      </c>
      <c r="M6" s="69">
        <f>(1-L41*SQRT(K6)-L6)/(2/SQRT(K6))</f>
        <v>-0.1699300076305239</v>
      </c>
      <c r="N6" s="69">
        <f t="shared" ref="N6:N12" si="3">1+0.7*M6*SQRT(K6)-L6</f>
        <v>0.54661055659228264</v>
      </c>
      <c r="O6" s="70">
        <v>6</v>
      </c>
      <c r="P6" s="70">
        <v>5</v>
      </c>
      <c r="Q6" s="71">
        <v>25.57</v>
      </c>
      <c r="R6" s="72">
        <f>O6+P6/60+Q6/3600-(B18+C18/60+D18/3600)</f>
        <v>6.0904361111111109</v>
      </c>
      <c r="S6" s="72">
        <f>N6*R6-M6*B20</f>
        <v>8.0871368862388504</v>
      </c>
      <c r="T6" s="57">
        <f t="shared" si="0"/>
        <v>8</v>
      </c>
      <c r="U6" s="15"/>
      <c r="V6" s="15">
        <v>4</v>
      </c>
      <c r="W6" s="16"/>
      <c r="X6" s="13"/>
      <c r="Y6" s="13"/>
      <c r="Z6" s="17"/>
      <c r="AA6" s="15"/>
      <c r="AB6" s="15"/>
      <c r="AC6" s="16"/>
      <c r="AD6" s="17"/>
      <c r="AE6" s="17"/>
      <c r="AF6" s="17"/>
      <c r="AG6" s="15"/>
      <c r="AH6" s="15"/>
      <c r="AI6" s="16"/>
      <c r="AJ6" s="17"/>
      <c r="AK6" s="17"/>
      <c r="AL6" s="17"/>
    </row>
    <row r="7" spans="1:70" ht="30">
      <c r="A7" s="48">
        <v>4</v>
      </c>
      <c r="B7" s="50" t="s">
        <v>58</v>
      </c>
      <c r="C7" s="67" t="s">
        <v>51</v>
      </c>
      <c r="D7" s="68">
        <v>13.8</v>
      </c>
      <c r="E7" s="68">
        <v>4.3499999999999996</v>
      </c>
      <c r="F7" s="68">
        <v>2.1</v>
      </c>
      <c r="G7" s="68">
        <v>12.6</v>
      </c>
      <c r="H7" s="68">
        <v>107</v>
      </c>
      <c r="I7" s="68">
        <v>1</v>
      </c>
      <c r="J7" s="68">
        <f t="shared" si="1"/>
        <v>107</v>
      </c>
      <c r="K7" s="69">
        <f>0.48*(D7+4*SQRT(E7*E7/4+F7*F7)/3-E7+0.75*SQRT(0.8*J7/(L40*G7)))</f>
        <v>9.0153375795676016</v>
      </c>
      <c r="L7" s="69">
        <f t="shared" si="2"/>
        <v>7.6418736846133206E-2</v>
      </c>
      <c r="M7" s="69">
        <f>(1-L41*SQRT(K7)-L7)/(2/SQRT(K7))</f>
        <v>-0.12802486270966182</v>
      </c>
      <c r="N7" s="69">
        <f t="shared" si="3"/>
        <v>0.65450006330389987</v>
      </c>
      <c r="O7" s="70">
        <v>5</v>
      </c>
      <c r="P7" s="70">
        <v>37</v>
      </c>
      <c r="Q7" s="71">
        <v>16.63</v>
      </c>
      <c r="R7" s="72">
        <f>O7+P7/60+Q7/3600-(B18+C18/60+D18/3600)</f>
        <v>5.6212861111111119</v>
      </c>
      <c r="S7" s="72">
        <f>N7*R7-M7*B20</f>
        <v>7.2638282714420868</v>
      </c>
      <c r="T7" s="57">
        <f t="shared" si="0"/>
        <v>1</v>
      </c>
      <c r="U7" s="15"/>
      <c r="V7" s="15">
        <v>1</v>
      </c>
      <c r="W7" s="16"/>
      <c r="X7" s="17"/>
      <c r="Y7" s="17"/>
      <c r="Z7" s="17"/>
      <c r="AA7" s="15"/>
      <c r="AB7" s="15"/>
      <c r="AC7" s="16"/>
      <c r="AD7" s="17"/>
      <c r="AE7" s="17"/>
      <c r="AF7" s="17"/>
      <c r="AG7" s="15"/>
      <c r="AH7" s="15"/>
      <c r="AI7" s="16"/>
      <c r="AJ7" s="17"/>
      <c r="AK7" s="17"/>
      <c r="AL7" s="17"/>
    </row>
    <row r="8" spans="1:70" ht="30">
      <c r="A8" s="48">
        <v>5</v>
      </c>
      <c r="B8" s="50" t="s">
        <v>59</v>
      </c>
      <c r="C8" s="67" t="s">
        <v>60</v>
      </c>
      <c r="D8" s="68">
        <v>13.1</v>
      </c>
      <c r="E8" s="68">
        <v>4.12</v>
      </c>
      <c r="F8" s="68">
        <v>2</v>
      </c>
      <c r="G8" s="68">
        <v>8.8000000000000007</v>
      </c>
      <c r="H8" s="68">
        <v>91</v>
      </c>
      <c r="I8" s="68">
        <v>0.9</v>
      </c>
      <c r="J8" s="52">
        <f t="shared" si="1"/>
        <v>81.900000000000006</v>
      </c>
      <c r="K8" s="53">
        <f>0.48*(D8+4*SQRT(E8*E8/4+F8*F8)/3-E8+0.75*SQRT(0.8*J8/(L40*G8)))</f>
        <v>8.8116060639811025</v>
      </c>
      <c r="L8" s="53">
        <f t="shared" si="2"/>
        <v>9.6911286157133833E-2</v>
      </c>
      <c r="M8" s="53">
        <f>(1-L41*SQRT(K8)-L8)/(2/SQRT(K8))</f>
        <v>-0.1399697673057306</v>
      </c>
      <c r="N8" s="53">
        <f t="shared" si="3"/>
        <v>0.61224490920184416</v>
      </c>
      <c r="O8" s="54"/>
      <c r="P8" s="54"/>
      <c r="Q8" s="55"/>
      <c r="R8" s="56"/>
      <c r="S8" s="56"/>
      <c r="T8" s="57" t="s">
        <v>71</v>
      </c>
      <c r="U8" s="21"/>
      <c r="V8" s="21"/>
      <c r="W8" s="12"/>
      <c r="X8" s="13"/>
      <c r="Y8" s="13"/>
      <c r="Z8" s="13"/>
      <c r="AA8" s="21"/>
      <c r="AB8" s="21"/>
      <c r="AC8" s="12"/>
      <c r="AD8" s="13"/>
      <c r="AE8" s="13"/>
      <c r="AF8" s="13"/>
      <c r="AG8" s="21"/>
      <c r="AH8" s="21"/>
      <c r="AI8" s="12"/>
      <c r="AJ8" s="13"/>
      <c r="AK8" s="13"/>
      <c r="AL8" s="17"/>
    </row>
    <row r="9" spans="1:70" ht="30">
      <c r="A9" s="48">
        <v>6</v>
      </c>
      <c r="B9" s="73" t="s">
        <v>61</v>
      </c>
      <c r="C9" s="67" t="s">
        <v>62</v>
      </c>
      <c r="D9" s="68">
        <v>13.26</v>
      </c>
      <c r="E9" s="68">
        <v>4.43</v>
      </c>
      <c r="F9" s="68">
        <v>1.8</v>
      </c>
      <c r="G9" s="68">
        <v>8.1999999999999993</v>
      </c>
      <c r="H9" s="68">
        <v>82</v>
      </c>
      <c r="I9" s="68">
        <v>1</v>
      </c>
      <c r="J9" s="68">
        <f t="shared" si="1"/>
        <v>82</v>
      </c>
      <c r="K9" s="69">
        <f>0.48*(D9+4*SQRT(E9*E9/4+F9*F9)/3-E9+0.75*SQRT(0.8*J9/(L40*G9)))</f>
        <v>8.826135877119297</v>
      </c>
      <c r="L9" s="69">
        <f t="shared" si="2"/>
        <v>0.10435286842139825</v>
      </c>
      <c r="M9" s="53">
        <f>(1-L41*SQRT(K9)-L9)/(2/SQRT(K9))</f>
        <v>-0.1523601566052615</v>
      </c>
      <c r="N9" s="53">
        <f t="shared" si="3"/>
        <v>0.5787963702893163</v>
      </c>
      <c r="O9" s="54">
        <v>6</v>
      </c>
      <c r="P9" s="54">
        <v>17</v>
      </c>
      <c r="Q9" s="55">
        <v>48.21</v>
      </c>
      <c r="R9" s="56">
        <f>O9+P9/60+Q9/3600-(B18+C18/60+D18/3600)</f>
        <v>6.2967249999999995</v>
      </c>
      <c r="S9" s="56">
        <f>N9*R9-M9*B20</f>
        <v>7.9106059596573175</v>
      </c>
      <c r="T9" s="57">
        <f t="shared" si="0"/>
        <v>7</v>
      </c>
      <c r="U9" s="15"/>
      <c r="V9" s="15"/>
      <c r="W9" s="16"/>
      <c r="X9" s="17"/>
      <c r="Y9" s="17"/>
      <c r="Z9" s="17"/>
      <c r="AA9" s="15"/>
      <c r="AB9" s="15"/>
      <c r="AC9" s="16"/>
      <c r="AD9" s="17"/>
      <c r="AE9" s="17"/>
      <c r="AF9" s="17"/>
      <c r="AG9" s="15"/>
      <c r="AH9" s="15"/>
      <c r="AI9" s="16"/>
      <c r="AJ9" s="17"/>
      <c r="AK9" s="17"/>
      <c r="AL9" s="17"/>
    </row>
    <row r="10" spans="1:70" ht="30">
      <c r="A10" s="48">
        <v>7</v>
      </c>
      <c r="B10" s="74" t="s">
        <v>63</v>
      </c>
      <c r="C10" s="67" t="s">
        <v>64</v>
      </c>
      <c r="D10" s="68">
        <v>12.95</v>
      </c>
      <c r="E10" s="68">
        <v>3.95</v>
      </c>
      <c r="F10" s="68">
        <v>2</v>
      </c>
      <c r="G10" s="68">
        <v>8.4</v>
      </c>
      <c r="H10" s="68">
        <v>91</v>
      </c>
      <c r="I10" s="68">
        <v>1</v>
      </c>
      <c r="J10" s="68">
        <f t="shared" si="1"/>
        <v>91</v>
      </c>
      <c r="K10" s="69">
        <f>0.48*(D10+4*SQRT(E10*E10/4+F10*F10)/3-E10+0.75*SQRT(0.8*J10/(L40*G10)))</f>
        <v>8.992732120802529</v>
      </c>
      <c r="L10" s="69">
        <f t="shared" si="2"/>
        <v>7.7328176006689758E-2</v>
      </c>
      <c r="M10" s="53">
        <f>(1-L41*SQRT(K10)-L10)/(2/SQRT(K10))</f>
        <v>-0.12733019544821042</v>
      </c>
      <c r="N10" s="53">
        <f t="shared" si="3"/>
        <v>0.65538640108010715</v>
      </c>
      <c r="O10" s="54">
        <v>6</v>
      </c>
      <c r="P10" s="54">
        <v>5</v>
      </c>
      <c r="Q10" s="55">
        <v>54.8</v>
      </c>
      <c r="R10" s="56">
        <f>O10+P10/60+Q10/3600-(B18+C18/60+D18/3600)</f>
        <v>6.0985555555555555</v>
      </c>
      <c r="S10" s="56">
        <f>N10*R10-M10*B20</f>
        <v>7.562155849892541</v>
      </c>
      <c r="T10" s="57">
        <f t="shared" si="0"/>
        <v>4</v>
      </c>
      <c r="U10" s="15"/>
      <c r="V10" s="15">
        <v>5</v>
      </c>
      <c r="W10" s="16"/>
      <c r="X10" s="17"/>
      <c r="Y10" s="17"/>
      <c r="Z10" s="17"/>
      <c r="AA10" s="15"/>
      <c r="AB10" s="15"/>
      <c r="AC10" s="16"/>
      <c r="AD10" s="17"/>
      <c r="AE10" s="17"/>
      <c r="AF10" s="17"/>
      <c r="AG10" s="15"/>
      <c r="AH10" s="15"/>
      <c r="AI10" s="16"/>
      <c r="AJ10" s="17"/>
      <c r="AK10" s="17"/>
      <c r="AL10" s="17"/>
    </row>
    <row r="11" spans="1:70" ht="30">
      <c r="A11" s="48">
        <v>8</v>
      </c>
      <c r="B11" s="75" t="s">
        <v>65</v>
      </c>
      <c r="C11" s="67" t="s">
        <v>66</v>
      </c>
      <c r="D11" s="67">
        <v>12.99</v>
      </c>
      <c r="E11" s="67">
        <v>3.99</v>
      </c>
      <c r="F11" s="67">
        <v>1.8</v>
      </c>
      <c r="G11" s="68">
        <v>8.4</v>
      </c>
      <c r="H11" s="67">
        <v>92.9</v>
      </c>
      <c r="I11" s="67">
        <v>0.9</v>
      </c>
      <c r="J11" s="68">
        <f t="shared" si="1"/>
        <v>83.610000000000014</v>
      </c>
      <c r="K11" s="69">
        <f>0.48*(D11+4*SQRT(E11*E11/4+F11*F11)/3-E11+0.75*SQRT(0.8*J11/(L40*G11)))</f>
        <v>8.7943435359299382</v>
      </c>
      <c r="L11" s="69">
        <f t="shared" si="2"/>
        <v>8.9203416825929999E-2</v>
      </c>
      <c r="M11" s="53">
        <f>(1-L41*SQRT(K11)-L11)/(2/SQRT(K11))</f>
        <v>-0.12695431067606208</v>
      </c>
      <c r="N11" s="53">
        <f t="shared" si="3"/>
        <v>0.64725618058472667</v>
      </c>
      <c r="O11" s="54">
        <v>6</v>
      </c>
      <c r="P11" s="54">
        <v>8</v>
      </c>
      <c r="Q11" s="55">
        <v>55.3</v>
      </c>
      <c r="R11" s="56">
        <f>O11+P11/60+Q11/3600-(B18+C18/60+D18/3600)</f>
        <v>6.1486944444444447</v>
      </c>
      <c r="S11" s="56">
        <f>N11*R11-M11*B20</f>
        <v>7.5345011806233773</v>
      </c>
      <c r="T11" s="57">
        <f t="shared" si="0"/>
        <v>3</v>
      </c>
      <c r="U11" s="15"/>
      <c r="V11" s="15">
        <v>6</v>
      </c>
      <c r="W11" s="16"/>
      <c r="X11" s="17"/>
      <c r="Y11" s="17"/>
      <c r="Z11" s="17"/>
      <c r="AA11" s="15"/>
      <c r="AB11" s="15"/>
      <c r="AC11" s="16"/>
      <c r="AD11" s="17"/>
      <c r="AE11" s="17"/>
      <c r="AF11" s="17"/>
      <c r="AG11" s="15"/>
      <c r="AH11" s="15"/>
      <c r="AI11" s="16"/>
      <c r="AJ11" s="17"/>
      <c r="AK11" s="17"/>
      <c r="AL11" s="17"/>
    </row>
    <row r="12" spans="1:70" ht="30">
      <c r="A12" s="48">
        <v>9</v>
      </c>
      <c r="B12" s="75" t="s">
        <v>67</v>
      </c>
      <c r="C12" s="67" t="s">
        <v>68</v>
      </c>
      <c r="D12" s="68">
        <v>13.68</v>
      </c>
      <c r="E12" s="68">
        <v>4.25</v>
      </c>
      <c r="F12" s="68">
        <v>1.98</v>
      </c>
      <c r="G12" s="68">
        <v>10.5</v>
      </c>
      <c r="H12" s="68">
        <v>81.5</v>
      </c>
      <c r="I12" s="68">
        <v>1</v>
      </c>
      <c r="J12" s="68">
        <f t="shared" si="1"/>
        <v>81.5</v>
      </c>
      <c r="K12" s="69">
        <f>0.48*(D12+4*SQRT(E12*E12/4+F12*F12)/3-E12+0.75*SQRT(0.8*J12/(L40*G12)))</f>
        <v>8.817821853623613</v>
      </c>
      <c r="L12" s="69">
        <f t="shared" si="2"/>
        <v>0.10504164142116243</v>
      </c>
      <c r="M12" s="53">
        <f>(1-L41*SQRT(K12)-L12)/(2/SQRT(K12))</f>
        <v>-0.15261281575426811</v>
      </c>
      <c r="N12" s="53">
        <f t="shared" si="3"/>
        <v>0.57773167891909816</v>
      </c>
      <c r="O12" s="54">
        <v>5</v>
      </c>
      <c r="P12" s="54">
        <v>38</v>
      </c>
      <c r="Q12" s="55">
        <v>26.14</v>
      </c>
      <c r="R12" s="56">
        <f>O12+P12/60+Q12/3600-(B18+C18/60+D18/3600)</f>
        <v>5.640594444444444</v>
      </c>
      <c r="S12" s="56">
        <f>N12*R12-M12*B20</f>
        <v>7.5319089396101333</v>
      </c>
      <c r="T12" s="57">
        <f t="shared" si="0"/>
        <v>2</v>
      </c>
      <c r="U12" s="15"/>
      <c r="V12" s="15">
        <v>2</v>
      </c>
      <c r="W12" s="15"/>
      <c r="X12" s="17"/>
      <c r="Y12" s="17"/>
      <c r="Z12" s="17"/>
      <c r="AA12" s="25"/>
      <c r="AB12" s="25"/>
      <c r="AC12" s="25"/>
      <c r="AD12" s="17"/>
      <c r="AE12" s="17"/>
      <c r="AF12" s="17"/>
    </row>
    <row r="13" spans="1:70" ht="30">
      <c r="A13" s="48">
        <v>10</v>
      </c>
      <c r="B13" s="75" t="s">
        <v>70</v>
      </c>
      <c r="C13" s="67" t="s">
        <v>69</v>
      </c>
      <c r="D13" s="68">
        <v>15.4</v>
      </c>
      <c r="E13" s="68">
        <v>4.91</v>
      </c>
      <c r="F13" s="68">
        <v>2.34</v>
      </c>
      <c r="G13" s="68">
        <v>27</v>
      </c>
      <c r="H13" s="68">
        <v>100</v>
      </c>
      <c r="I13" s="68">
        <v>1</v>
      </c>
      <c r="J13" s="68">
        <f t="shared" si="1"/>
        <v>100</v>
      </c>
      <c r="K13" s="69">
        <f>0.48*(D13+4*SQRT(E13*E13/4+F13*F13)/3-E13+0.75*SQRT(0.8*J13/(L40*G13)))</f>
        <v>8.8861293837864554</v>
      </c>
      <c r="L13" s="69">
        <f t="shared" si="2"/>
        <v>0.11066983028824326</v>
      </c>
      <c r="M13" s="53">
        <f>(1-L41*SQRT(K13)-L13)/(2/SQRT(K13))</f>
        <v>-0.16734039331349818</v>
      </c>
      <c r="N13" s="53">
        <f>1+0.7*M13*SQRT(K13)-L13</f>
        <v>0.54014552168903907</v>
      </c>
      <c r="O13" s="54">
        <v>5</v>
      </c>
      <c r="P13" s="54">
        <v>49</v>
      </c>
      <c r="Q13" s="55">
        <v>8.2799999999999994</v>
      </c>
      <c r="R13" s="56">
        <f>O13+P13/60+Q13/3600-(B18+C18/60+D18/3600)</f>
        <v>5.8189666666666664</v>
      </c>
      <c r="S13" s="56">
        <f>N13*R13-M13*B20</f>
        <v>7.828619798635744</v>
      </c>
      <c r="T13" s="57">
        <f t="shared" si="0"/>
        <v>5</v>
      </c>
      <c r="U13" s="15"/>
      <c r="V13" s="15">
        <v>3</v>
      </c>
      <c r="W13" s="15"/>
      <c r="X13" s="17"/>
      <c r="Y13" s="17"/>
      <c r="Z13" s="17"/>
      <c r="AA13" s="25"/>
      <c r="AB13" s="25"/>
      <c r="AC13" s="25"/>
      <c r="AD13" s="17"/>
      <c r="AE13" s="17"/>
      <c r="AF13" s="17"/>
    </row>
    <row r="14" spans="1:70">
      <c r="B14" s="5"/>
      <c r="D14" s="19"/>
      <c r="E14" s="19"/>
      <c r="F14" s="19"/>
      <c r="G14" s="19"/>
      <c r="H14" s="19"/>
      <c r="I14" s="19"/>
      <c r="J14" s="19"/>
      <c r="K14" s="20"/>
      <c r="L14" s="20"/>
      <c r="M14" s="20"/>
      <c r="N14" s="20"/>
      <c r="R14" s="17"/>
      <c r="S14" s="17"/>
      <c r="U14" s="15"/>
      <c r="V14" s="15"/>
      <c r="W14" s="15"/>
      <c r="X14" s="17"/>
      <c r="Y14" s="17"/>
      <c r="Z14" s="17"/>
      <c r="AA14" s="25"/>
      <c r="AB14" s="25"/>
      <c r="AC14" s="25"/>
      <c r="AD14" s="17"/>
      <c r="AE14" s="17"/>
      <c r="AF14" s="17"/>
    </row>
    <row r="15" spans="1:70">
      <c r="B15" s="2" t="s">
        <v>32</v>
      </c>
      <c r="F15" s="26" t="s">
        <v>23</v>
      </c>
      <c r="G15" s="26"/>
      <c r="H15" s="26"/>
      <c r="J15" s="4"/>
      <c r="K15" t="s">
        <v>24</v>
      </c>
      <c r="L15" s="4"/>
      <c r="M15" s="4"/>
      <c r="N15" s="4"/>
    </row>
    <row r="16" spans="1:70" ht="3" hidden="1" customHeight="1">
      <c r="B16" s="2" t="s">
        <v>25</v>
      </c>
      <c r="J16" s="4"/>
      <c r="K16" s="4" t="s">
        <v>49</v>
      </c>
      <c r="L16" s="4"/>
      <c r="M16" s="4"/>
      <c r="N16" s="4"/>
    </row>
    <row r="17" spans="2:14" ht="14.25" hidden="1" customHeight="1">
      <c r="B17" s="2" t="s">
        <v>19</v>
      </c>
      <c r="C17" s="3" t="s">
        <v>20</v>
      </c>
      <c r="D17" s="3" t="s">
        <v>21</v>
      </c>
      <c r="J17" s="4"/>
      <c r="K17" s="4" t="s">
        <v>26</v>
      </c>
      <c r="L17" s="4"/>
      <c r="M17" s="4"/>
      <c r="N17" s="4"/>
    </row>
    <row r="18" spans="2:14" hidden="1">
      <c r="B18" s="27">
        <v>0</v>
      </c>
      <c r="C18" s="19">
        <v>0</v>
      </c>
      <c r="D18" s="19">
        <v>0</v>
      </c>
      <c r="F18" s="3">
        <v>6</v>
      </c>
      <c r="J18" s="4"/>
      <c r="K18" s="4" t="s">
        <v>27</v>
      </c>
      <c r="L18" s="4"/>
      <c r="M18" s="4"/>
      <c r="N18" s="4"/>
    </row>
    <row r="19" spans="2:14">
      <c r="B19" s="2" t="s">
        <v>28</v>
      </c>
      <c r="J19" s="4"/>
      <c r="K19" s="4" t="s">
        <v>29</v>
      </c>
      <c r="L19" s="4"/>
      <c r="M19" s="4"/>
      <c r="N19" s="4"/>
    </row>
    <row r="20" spans="2:14">
      <c r="B20" s="2">
        <v>28</v>
      </c>
      <c r="J20" s="4"/>
      <c r="K20" s="4" t="s">
        <v>30</v>
      </c>
      <c r="L20" s="4"/>
      <c r="M20" s="4"/>
      <c r="N20" s="4"/>
    </row>
    <row r="21" spans="2:14" ht="0.75" customHeight="1">
      <c r="J21" s="4"/>
      <c r="K21" s="4" t="s">
        <v>31</v>
      </c>
      <c r="L21" s="4"/>
      <c r="M21" s="4"/>
      <c r="N21" s="4"/>
    </row>
    <row r="22" spans="2:14" hidden="1">
      <c r="B22" s="2" t="s">
        <v>32</v>
      </c>
      <c r="J22" s="4"/>
      <c r="K22" s="4"/>
      <c r="L22" s="4"/>
      <c r="M22" s="4"/>
      <c r="N22" s="4"/>
    </row>
    <row r="23" spans="2:14" hidden="1">
      <c r="B23" s="2" t="s">
        <v>25</v>
      </c>
      <c r="J23" s="4"/>
      <c r="K23" s="4" t="s">
        <v>33</v>
      </c>
      <c r="L23" s="4"/>
      <c r="M23" s="4"/>
      <c r="N23" s="4"/>
    </row>
    <row r="24" spans="2:14" ht="45" hidden="1">
      <c r="B24" s="2" t="s">
        <v>19</v>
      </c>
      <c r="C24" s="3" t="s">
        <v>20</v>
      </c>
      <c r="D24" s="3" t="s">
        <v>21</v>
      </c>
      <c r="J24" s="4"/>
      <c r="K24" s="4" t="s">
        <v>34</v>
      </c>
      <c r="L24" s="4"/>
      <c r="M24" s="4"/>
      <c r="N24" s="4"/>
    </row>
    <row r="25" spans="2:14" ht="9" hidden="1" customHeight="1">
      <c r="B25" s="27">
        <v>10</v>
      </c>
      <c r="C25" s="19">
        <v>0</v>
      </c>
      <c r="D25" s="19">
        <v>0</v>
      </c>
      <c r="F25" s="3">
        <v>6</v>
      </c>
      <c r="J25" s="4"/>
      <c r="K25" s="4" t="s">
        <v>35</v>
      </c>
      <c r="L25" s="4"/>
      <c r="M25" s="4"/>
      <c r="N25" s="4"/>
    </row>
    <row r="26" spans="2:14" hidden="1">
      <c r="B26" s="2" t="s">
        <v>28</v>
      </c>
      <c r="J26" s="4"/>
      <c r="K26" s="4" t="s">
        <v>36</v>
      </c>
      <c r="L26" s="4"/>
      <c r="M26" s="4"/>
      <c r="N26" s="4"/>
    </row>
    <row r="27" spans="2:14" hidden="1">
      <c r="B27" s="27">
        <v>24</v>
      </c>
      <c r="J27" s="4"/>
      <c r="K27" s="4" t="s">
        <v>37</v>
      </c>
      <c r="L27" s="4"/>
      <c r="M27" s="4"/>
      <c r="N27" s="4"/>
    </row>
    <row r="28" spans="2:14" hidden="1">
      <c r="J28" s="4"/>
      <c r="K28" s="4" t="s">
        <v>38</v>
      </c>
      <c r="L28" s="4"/>
      <c r="M28" s="4"/>
      <c r="N28" s="4"/>
    </row>
    <row r="29" spans="2:14" hidden="1">
      <c r="B29" s="2" t="s">
        <v>39</v>
      </c>
      <c r="J29" s="4"/>
      <c r="K29" s="4" t="s">
        <v>40</v>
      </c>
      <c r="L29" s="4"/>
      <c r="M29" s="4"/>
      <c r="N29" s="4"/>
    </row>
    <row r="30" spans="2:14" hidden="1">
      <c r="B30" s="2" t="s">
        <v>25</v>
      </c>
      <c r="J30" s="4"/>
      <c r="K30" s="4" t="s">
        <v>41</v>
      </c>
      <c r="L30" s="4"/>
      <c r="M30" s="4"/>
      <c r="N30" s="4"/>
    </row>
    <row r="31" spans="2:14" ht="45" hidden="1">
      <c r="B31" s="2" t="s">
        <v>19</v>
      </c>
      <c r="C31" s="3" t="s">
        <v>20</v>
      </c>
      <c r="D31" s="3" t="s">
        <v>21</v>
      </c>
      <c r="J31" s="4"/>
      <c r="K31" s="4" t="s">
        <v>50</v>
      </c>
      <c r="L31" s="4"/>
      <c r="M31" s="4"/>
      <c r="N31" s="4"/>
    </row>
    <row r="32" spans="2:14" hidden="1">
      <c r="B32" s="27">
        <v>10</v>
      </c>
      <c r="C32" s="19">
        <v>0</v>
      </c>
      <c r="D32" s="19">
        <v>0</v>
      </c>
      <c r="F32" s="3">
        <v>4</v>
      </c>
      <c r="J32" s="4"/>
      <c r="K32" s="4" t="s">
        <v>42</v>
      </c>
      <c r="L32" s="4"/>
      <c r="M32" s="4"/>
      <c r="N32" s="4"/>
    </row>
    <row r="33" spans="2:14" hidden="1">
      <c r="B33" s="2" t="s">
        <v>28</v>
      </c>
      <c r="J33" s="4"/>
      <c r="K33" s="4" t="s">
        <v>43</v>
      </c>
      <c r="L33" s="4"/>
      <c r="M33" s="4"/>
      <c r="N33" s="4"/>
    </row>
    <row r="34" spans="2:14" hidden="1">
      <c r="B34" s="27">
        <v>16</v>
      </c>
      <c r="J34" s="4"/>
      <c r="K34" s="4" t="s">
        <v>44</v>
      </c>
      <c r="L34" s="4"/>
      <c r="M34" s="4"/>
      <c r="N34" s="4"/>
    </row>
    <row r="35" spans="2:14" hidden="1">
      <c r="J35" s="4"/>
      <c r="K35" s="4" t="s">
        <v>45</v>
      </c>
      <c r="L35" s="4"/>
      <c r="M35" s="4"/>
      <c r="N35" s="4"/>
    </row>
    <row r="36" spans="2:14" hidden="1">
      <c r="B36" s="2" t="s">
        <v>47</v>
      </c>
      <c r="E36" s="4"/>
      <c r="F36" s="4"/>
      <c r="G36" s="4"/>
      <c r="H36" s="4"/>
      <c r="I36" s="4"/>
      <c r="J36" s="4"/>
      <c r="K36" s="4" t="s">
        <v>46</v>
      </c>
      <c r="L36" s="4"/>
      <c r="M36" s="4"/>
      <c r="N36" s="4"/>
    </row>
    <row r="37" spans="2:14" hidden="1">
      <c r="B37" s="2" t="s">
        <v>25</v>
      </c>
      <c r="J37" s="4"/>
      <c r="K37" s="4"/>
      <c r="L37" s="4"/>
      <c r="M37" s="4"/>
      <c r="N37" s="4"/>
    </row>
    <row r="38" spans="2:14" ht="45" hidden="1">
      <c r="B38" s="2" t="s">
        <v>19</v>
      </c>
      <c r="C38" s="3" t="s">
        <v>20</v>
      </c>
      <c r="D38" s="3" t="s">
        <v>21</v>
      </c>
      <c r="J38" s="4"/>
      <c r="K38" s="4"/>
      <c r="L38" s="4"/>
      <c r="M38" s="4"/>
      <c r="N38" s="4"/>
    </row>
    <row r="39" spans="2:14" hidden="1">
      <c r="B39" s="27">
        <v>10</v>
      </c>
      <c r="C39" s="19">
        <v>0</v>
      </c>
      <c r="D39" s="19">
        <v>0</v>
      </c>
      <c r="F39" s="3">
        <v>6</v>
      </c>
      <c r="K39" s="4"/>
    </row>
    <row r="40" spans="2:14" hidden="1">
      <c r="B40" s="2" t="s">
        <v>28</v>
      </c>
      <c r="K40" t="s">
        <v>74</v>
      </c>
      <c r="L40">
        <v>0.13600000000000001</v>
      </c>
    </row>
    <row r="41" spans="2:14" hidden="1">
      <c r="B41" s="27">
        <v>40</v>
      </c>
      <c r="K41" t="s">
        <v>75</v>
      </c>
      <c r="L41">
        <v>0.33600000000000002</v>
      </c>
    </row>
  </sheetData>
  <mergeCells count="22">
    <mergeCell ref="AA1:AF1"/>
    <mergeCell ref="AG1:AL1"/>
    <mergeCell ref="X2:X3"/>
    <mergeCell ref="D1:J1"/>
    <mergeCell ref="K1:N1"/>
    <mergeCell ref="O1:T1"/>
    <mergeCell ref="U1:Z1"/>
    <mergeCell ref="O2:Q2"/>
    <mergeCell ref="R2:R3"/>
    <mergeCell ref="S2:S3"/>
    <mergeCell ref="T2:T3"/>
    <mergeCell ref="U2:W2"/>
    <mergeCell ref="AG2:AI2"/>
    <mergeCell ref="AJ2:AJ3"/>
    <mergeCell ref="AK2:AK3"/>
    <mergeCell ref="AL2:AL3"/>
    <mergeCell ref="Y2:Y3"/>
    <mergeCell ref="Z2:Z3"/>
    <mergeCell ref="AA2:AC2"/>
    <mergeCell ref="AD2:AD3"/>
    <mergeCell ref="AE2:AE3"/>
    <mergeCell ref="AF2:AF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R41"/>
  <sheetViews>
    <sheetView topLeftCell="A7" workbookViewId="0">
      <selection activeCell="A7" sqref="A1:XFD1048576"/>
    </sheetView>
  </sheetViews>
  <sheetFormatPr defaultRowHeight="15"/>
  <cols>
    <col min="1" max="1" width="6.7109375" style="1" customWidth="1"/>
    <col min="2" max="2" width="19" style="2" customWidth="1"/>
    <col min="3" max="3" width="13.7109375" style="3" customWidth="1"/>
    <col min="4" max="4" width="8.5703125" style="3" customWidth="1"/>
    <col min="5" max="6" width="8.42578125" style="3" customWidth="1"/>
    <col min="7" max="7" width="8.85546875" style="3" customWidth="1"/>
    <col min="8" max="8" width="11.85546875" style="3" customWidth="1"/>
    <col min="9" max="9" width="9.28515625" style="3" customWidth="1"/>
    <col min="10" max="10" width="11.85546875" customWidth="1"/>
    <col min="11" max="11" width="10.42578125" customWidth="1"/>
    <col min="12" max="12" width="11" customWidth="1"/>
    <col min="13" max="14" width="8.28515625" customWidth="1"/>
    <col min="15" max="15" width="3.85546875" style="4" customWidth="1"/>
    <col min="16" max="16" width="4.7109375" style="4" customWidth="1"/>
    <col min="17" max="17" width="6.28515625" style="4" customWidth="1"/>
    <col min="18" max="18" width="10.85546875" customWidth="1"/>
    <col min="19" max="19" width="9.5703125" customWidth="1"/>
    <col min="20" max="20" width="10.140625" customWidth="1"/>
    <col min="21" max="21" width="4.28515625" customWidth="1"/>
    <col min="22" max="22" width="4.7109375" customWidth="1"/>
    <col min="23" max="23" width="5.28515625" customWidth="1"/>
    <col min="24" max="24" width="15" customWidth="1"/>
    <col min="25" max="25" width="12.42578125" customWidth="1"/>
    <col min="26" max="26" width="7.5703125" customWidth="1"/>
    <col min="27" max="27" width="4.140625" customWidth="1"/>
    <col min="28" max="28" width="4.7109375" customWidth="1"/>
    <col min="29" max="29" width="5" customWidth="1"/>
    <col min="30" max="30" width="9.85546875" customWidth="1"/>
    <col min="31" max="31" width="9.28515625" customWidth="1"/>
    <col min="33" max="33" width="3.85546875" customWidth="1"/>
    <col min="34" max="34" width="5" customWidth="1"/>
    <col min="35" max="35" width="4.7109375" customWidth="1"/>
  </cols>
  <sheetData>
    <row r="1" spans="1:70" s="7" customFormat="1">
      <c r="A1" s="1" t="s">
        <v>0</v>
      </c>
      <c r="B1" s="5" t="s">
        <v>1</v>
      </c>
      <c r="C1" s="6" t="s">
        <v>2</v>
      </c>
      <c r="D1" s="105" t="s">
        <v>3</v>
      </c>
      <c r="E1" s="105"/>
      <c r="F1" s="105"/>
      <c r="G1" s="105"/>
      <c r="H1" s="105"/>
      <c r="I1" s="105"/>
      <c r="J1" s="105"/>
      <c r="K1" s="105" t="s">
        <v>4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70" s="7" customFormat="1" ht="33" customHeight="1">
      <c r="A2" s="1"/>
      <c r="B2" s="5"/>
      <c r="C2" s="4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6" t="s">
        <v>5</v>
      </c>
      <c r="P2" s="106"/>
      <c r="Q2" s="106"/>
      <c r="R2" s="104" t="s">
        <v>6</v>
      </c>
      <c r="S2" s="104" t="s">
        <v>7</v>
      </c>
      <c r="T2" s="103" t="s">
        <v>8</v>
      </c>
      <c r="U2" s="106"/>
      <c r="V2" s="106"/>
      <c r="W2" s="106"/>
      <c r="X2" s="104"/>
      <c r="Y2" s="104"/>
      <c r="Z2" s="103"/>
      <c r="AA2" s="107"/>
      <c r="AB2" s="107"/>
      <c r="AC2" s="107"/>
      <c r="AD2" s="104"/>
      <c r="AE2" s="104"/>
      <c r="AF2" s="103"/>
      <c r="AG2" s="107"/>
      <c r="AH2" s="107"/>
      <c r="AI2" s="107"/>
      <c r="AJ2" s="104"/>
      <c r="AK2" s="104"/>
      <c r="AL2" s="103"/>
    </row>
    <row r="3" spans="1:70" s="7" customFormat="1" ht="75">
      <c r="A3" s="1"/>
      <c r="B3" s="5"/>
      <c r="C3" s="6"/>
      <c r="D3" s="6" t="s">
        <v>9</v>
      </c>
      <c r="E3" s="6" t="s">
        <v>10</v>
      </c>
      <c r="F3" s="6" t="s">
        <v>11</v>
      </c>
      <c r="G3" s="37" t="s">
        <v>48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2" t="s">
        <v>19</v>
      </c>
      <c r="P3" s="2" t="s">
        <v>20</v>
      </c>
      <c r="Q3" s="2" t="s">
        <v>21</v>
      </c>
      <c r="R3" s="104"/>
      <c r="S3" s="104"/>
      <c r="T3" s="104"/>
      <c r="U3" s="2"/>
      <c r="V3" s="2"/>
      <c r="W3" s="2"/>
      <c r="X3" s="104"/>
      <c r="Y3" s="104"/>
      <c r="Z3" s="104"/>
      <c r="AA3" s="2"/>
      <c r="AB3" s="2"/>
      <c r="AC3" s="2"/>
      <c r="AD3" s="104"/>
      <c r="AE3" s="104"/>
      <c r="AF3" s="104"/>
      <c r="AG3" s="2"/>
      <c r="AH3" s="2"/>
      <c r="AI3" s="2"/>
      <c r="AJ3" s="104"/>
      <c r="AK3" s="104"/>
      <c r="AL3" s="104"/>
    </row>
    <row r="4" spans="1:70" ht="31.5" customHeight="1">
      <c r="A4" s="2">
        <v>1</v>
      </c>
      <c r="B4" s="38" t="s">
        <v>52</v>
      </c>
      <c r="C4" s="8" t="s">
        <v>53</v>
      </c>
      <c r="D4" s="9">
        <v>12.34</v>
      </c>
      <c r="E4" s="9">
        <v>4.2</v>
      </c>
      <c r="F4" s="9">
        <v>2.1</v>
      </c>
      <c r="G4" s="9">
        <v>7.5</v>
      </c>
      <c r="H4" s="9">
        <v>71</v>
      </c>
      <c r="I4" s="9">
        <v>1</v>
      </c>
      <c r="J4" s="9">
        <f>H4*I4</f>
        <v>71</v>
      </c>
      <c r="K4" s="10">
        <f>0.48*(D4+4*SQRT(E4*E4/4+F4*F4)/3-E4+0.75*SQRT(0.8*J4/(L40*G4)))</f>
        <v>8.4943395479189405</v>
      </c>
      <c r="L4" s="10">
        <f>0.62/SQRT(K4)*(1-((0.432*J4)/D4)/(E4+0.32*SQRT(E4*E4/4+F4*F4)))</f>
        <v>0.11006538134244849</v>
      </c>
      <c r="M4" s="10">
        <f>(1-L41*SQRT(K4)-L4)/(2/SQRT(K4))</f>
        <v>-0.13018958450370158</v>
      </c>
      <c r="N4" s="10">
        <f>1+0.7*M4*SQRT(K4)-L4</f>
        <v>0.62432787977838355</v>
      </c>
      <c r="O4" s="11">
        <v>3</v>
      </c>
      <c r="P4" s="11">
        <v>37</v>
      </c>
      <c r="Q4" s="12">
        <v>59.62</v>
      </c>
      <c r="R4" s="13">
        <f>O4+P4/60+Q4/3600-(B18+C18/60+D18/3600)</f>
        <v>3.6332277777777779</v>
      </c>
      <c r="S4" s="13">
        <f>N4*R4-M4*B20</f>
        <v>4.872117085325959</v>
      </c>
      <c r="T4" s="14">
        <f t="shared" ref="T4:T13" si="0">RANK($S4,$S$4:$S$13,1)</f>
        <v>1</v>
      </c>
      <c r="U4" s="15"/>
      <c r="V4" s="15"/>
      <c r="W4" s="16"/>
      <c r="X4" s="17"/>
      <c r="Y4" s="17"/>
      <c r="Z4" s="18"/>
      <c r="AA4" s="15"/>
      <c r="AB4" s="15"/>
      <c r="AC4" s="16"/>
      <c r="AD4" s="17"/>
      <c r="AE4" s="17"/>
      <c r="AF4" s="17"/>
      <c r="AG4" s="15"/>
      <c r="AH4" s="15"/>
      <c r="AI4" s="16"/>
      <c r="AJ4" s="17"/>
      <c r="AK4" s="17"/>
      <c r="AL4" s="17"/>
    </row>
    <row r="5" spans="1:70" s="23" customFormat="1" ht="30">
      <c r="A5" s="43">
        <v>2</v>
      </c>
      <c r="B5" s="39" t="s">
        <v>54</v>
      </c>
      <c r="C5" s="29" t="s">
        <v>55</v>
      </c>
      <c r="D5" s="30">
        <v>12.34</v>
      </c>
      <c r="E5" s="30">
        <v>3.99</v>
      </c>
      <c r="F5" s="30">
        <v>2.1</v>
      </c>
      <c r="G5" s="30">
        <v>7.86</v>
      </c>
      <c r="H5" s="30">
        <v>79</v>
      </c>
      <c r="I5" s="30">
        <v>1</v>
      </c>
      <c r="J5" s="30">
        <f>H5*I5</f>
        <v>79</v>
      </c>
      <c r="K5" s="31">
        <f>0.48*(D5+4*SQRT(E5*E5/4+F5*F5)/3-E5+0.75*SQRT(0.8*J5/(L40*G5)))</f>
        <v>8.6298852292668364</v>
      </c>
      <c r="L5" s="31">
        <f>0.62/SQRT(K5)*(1-((0.432*J5)/D5)/(E5+0.32*SQRT(E5*E5/4+F5*F5)))</f>
        <v>9.2340103576074709E-2</v>
      </c>
      <c r="M5" s="31">
        <f>(1-L41*SQRT(K5)-L5)/(2/SQRT(K5))</f>
        <v>-0.11661962394050816</v>
      </c>
      <c r="N5" s="31">
        <f>1+0.7*M5*SQRT(K5)-L5</f>
        <v>0.66784719206320797</v>
      </c>
      <c r="O5" s="32">
        <v>4</v>
      </c>
      <c r="P5" s="32">
        <v>53</v>
      </c>
      <c r="Q5" s="33">
        <v>21.84</v>
      </c>
      <c r="R5" s="34">
        <f>O5+P5/60+Q5/3600-(B18+C18/60+D18/3600)</f>
        <v>4.8893999999999993</v>
      </c>
      <c r="S5" s="34">
        <f>N5*R5-M5*B20</f>
        <v>5.5977645396840119</v>
      </c>
      <c r="T5" s="35">
        <f t="shared" si="0"/>
        <v>6</v>
      </c>
      <c r="U5" s="36"/>
      <c r="V5" s="21"/>
      <c r="W5" s="12"/>
      <c r="X5" s="13"/>
      <c r="Y5" s="13"/>
      <c r="Z5" s="18"/>
      <c r="AA5" s="21"/>
      <c r="AB5" s="21"/>
      <c r="AC5" s="12"/>
      <c r="AD5" s="13"/>
      <c r="AE5" s="13"/>
      <c r="AF5" s="13"/>
      <c r="AG5" s="21"/>
      <c r="AH5" s="21"/>
      <c r="AI5" s="12"/>
      <c r="AJ5" s="13"/>
      <c r="AK5" s="13"/>
      <c r="AL5" s="13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1:70" ht="30">
      <c r="A6" s="2">
        <v>3</v>
      </c>
      <c r="B6" s="38" t="s">
        <v>56</v>
      </c>
      <c r="C6" s="3" t="s">
        <v>57</v>
      </c>
      <c r="D6" s="19">
        <v>13.76</v>
      </c>
      <c r="E6" s="19">
        <v>4.24</v>
      </c>
      <c r="F6" s="19">
        <v>2.2000000000000002</v>
      </c>
      <c r="G6" s="19">
        <v>9.64</v>
      </c>
      <c r="H6" s="19">
        <v>91</v>
      </c>
      <c r="I6" s="19">
        <v>1</v>
      </c>
      <c r="J6" s="19">
        <f t="shared" ref="J6:J13" si="1">H6*I6</f>
        <v>91</v>
      </c>
      <c r="K6" s="20">
        <f>0.48*(D6+4*SQRT(E6*E6/4+F6*F6)/3-E6+0.75*SQRT(0.8*J6/(L40*G6)))</f>
        <v>9.2075705757902266</v>
      </c>
      <c r="L6" s="20">
        <f t="shared" ref="L6:L13" si="2">0.62/SQRT(K6)*(1-((0.432*J6)/D6)/(E6+0.32*SQRT(E6*E6/4+F6*F6)))</f>
        <v>9.2444763375792396E-2</v>
      </c>
      <c r="M6" s="20">
        <f>(1-L41*SQRT(K6)-L6)/(2/SQRT(K6))</f>
        <v>-0.1699300076305239</v>
      </c>
      <c r="N6" s="20">
        <f t="shared" ref="N6:N12" si="3">1+0.7*M6*SQRT(K6)-L6</f>
        <v>0.54661055659228264</v>
      </c>
      <c r="O6" s="4">
        <v>4</v>
      </c>
      <c r="P6" s="4">
        <v>42</v>
      </c>
      <c r="Q6" s="16">
        <v>2.7</v>
      </c>
      <c r="R6" s="17">
        <f>O6+P6/60+Q6/3600-(B18+C18/60+D18/3600)</f>
        <v>4.7007500000000002</v>
      </c>
      <c r="S6" s="17">
        <f>N6*R6-M6*B20</f>
        <v>5.9680797265116503</v>
      </c>
      <c r="T6" s="24">
        <f t="shared" si="0"/>
        <v>8</v>
      </c>
      <c r="U6" s="15"/>
      <c r="V6" s="15"/>
      <c r="W6" s="16"/>
      <c r="X6" s="13"/>
      <c r="Y6" s="13"/>
      <c r="Z6" s="17"/>
      <c r="AA6" s="15"/>
      <c r="AB6" s="15"/>
      <c r="AC6" s="16"/>
      <c r="AD6" s="17"/>
      <c r="AE6" s="17"/>
      <c r="AF6" s="17"/>
      <c r="AG6" s="15"/>
      <c r="AH6" s="15"/>
      <c r="AI6" s="16"/>
      <c r="AJ6" s="17"/>
      <c r="AK6" s="17"/>
      <c r="AL6" s="17"/>
    </row>
    <row r="7" spans="1:70" ht="30">
      <c r="A7" s="2">
        <v>4</v>
      </c>
      <c r="B7" s="38" t="s">
        <v>58</v>
      </c>
      <c r="C7" s="3" t="s">
        <v>51</v>
      </c>
      <c r="D7" s="19">
        <v>13.8</v>
      </c>
      <c r="E7" s="19">
        <v>4.3499999999999996</v>
      </c>
      <c r="F7" s="19">
        <v>2.1</v>
      </c>
      <c r="G7" s="19">
        <v>12.6</v>
      </c>
      <c r="H7" s="19">
        <v>107</v>
      </c>
      <c r="I7" s="19">
        <v>1</v>
      </c>
      <c r="J7" s="19">
        <f t="shared" si="1"/>
        <v>107</v>
      </c>
      <c r="K7" s="20">
        <f>0.48*(D7+4*SQRT(E7*E7/4+F7*F7)/3-E7+0.75*SQRT(0.8*J7/(L40*G7)))</f>
        <v>9.0153375795676016</v>
      </c>
      <c r="L7" s="20">
        <f t="shared" si="2"/>
        <v>7.6418736846133206E-2</v>
      </c>
      <c r="M7" s="20">
        <f>(1-L41*SQRT(K7)-L7)/(2/SQRT(K7))</f>
        <v>-0.12802486270966182</v>
      </c>
      <c r="N7" s="20">
        <f t="shared" si="3"/>
        <v>0.65450006330389987</v>
      </c>
      <c r="O7" s="4">
        <v>3</v>
      </c>
      <c r="P7" s="4">
        <v>36</v>
      </c>
      <c r="Q7" s="16">
        <v>32.4</v>
      </c>
      <c r="R7" s="17">
        <f>O7+P7/60+Q7/3600-(B18+C18/60+D18/3600)</f>
        <v>3.609</v>
      </c>
      <c r="S7" s="17">
        <f>N7*R7-M7*B20</f>
        <v>4.9225879826570109</v>
      </c>
      <c r="T7" s="24">
        <f t="shared" si="0"/>
        <v>2</v>
      </c>
      <c r="U7" s="15"/>
      <c r="V7" s="15"/>
      <c r="W7" s="16"/>
      <c r="X7" s="17"/>
      <c r="Y7" s="17"/>
      <c r="Z7" s="17"/>
      <c r="AA7" s="15"/>
      <c r="AB7" s="15"/>
      <c r="AC7" s="16"/>
      <c r="AD7" s="17"/>
      <c r="AE7" s="17"/>
      <c r="AF7" s="17"/>
      <c r="AG7" s="15"/>
      <c r="AH7" s="15"/>
      <c r="AI7" s="16"/>
      <c r="AJ7" s="17"/>
      <c r="AK7" s="17"/>
      <c r="AL7" s="17"/>
    </row>
    <row r="8" spans="1:70" ht="30">
      <c r="A8" s="2">
        <v>5</v>
      </c>
      <c r="B8" s="38" t="s">
        <v>59</v>
      </c>
      <c r="C8" s="3" t="s">
        <v>60</v>
      </c>
      <c r="D8" s="19">
        <v>13.1</v>
      </c>
      <c r="E8" s="19">
        <v>4.12</v>
      </c>
      <c r="F8" s="19">
        <v>2</v>
      </c>
      <c r="G8" s="19">
        <v>8.8000000000000007</v>
      </c>
      <c r="H8" s="19">
        <v>91</v>
      </c>
      <c r="I8" s="19">
        <v>0.9</v>
      </c>
      <c r="J8" s="9">
        <f t="shared" si="1"/>
        <v>81.900000000000006</v>
      </c>
      <c r="K8" s="10">
        <f>0.48*(D8+4*SQRT(E8*E8/4+F8*F8)/3-E8+0.75*SQRT(0.8*J8/(L40*G8)))</f>
        <v>8.8116060639811025</v>
      </c>
      <c r="L8" s="10">
        <f t="shared" si="2"/>
        <v>9.6911286157133833E-2</v>
      </c>
      <c r="M8" s="10">
        <f>(1-L41*SQRT(K8)-L8)/(2/SQRT(K8))</f>
        <v>-0.1399697673057306</v>
      </c>
      <c r="N8" s="10">
        <f t="shared" si="3"/>
        <v>0.61224490920184416</v>
      </c>
      <c r="O8" s="11">
        <v>5</v>
      </c>
      <c r="P8" s="80">
        <v>11</v>
      </c>
      <c r="Q8" s="12">
        <v>52.11</v>
      </c>
      <c r="R8" s="13">
        <f>O8+P8/60+Q8/3600-(B18+C18/60+D18/3600)</f>
        <v>5.1978083333333336</v>
      </c>
      <c r="S8" s="13">
        <f>N8*R8-M8*B20</f>
        <v>5.9817270372048679</v>
      </c>
      <c r="T8" s="24">
        <f t="shared" si="0"/>
        <v>9</v>
      </c>
      <c r="U8" s="21"/>
      <c r="V8" s="21"/>
      <c r="W8" s="12"/>
      <c r="X8" s="13"/>
      <c r="Y8" s="13"/>
      <c r="Z8" s="13"/>
      <c r="AA8" s="21"/>
      <c r="AB8" s="21"/>
      <c r="AC8" s="12"/>
      <c r="AD8" s="13"/>
      <c r="AE8" s="13"/>
      <c r="AF8" s="13"/>
      <c r="AG8" s="21"/>
      <c r="AH8" s="21"/>
      <c r="AI8" s="12"/>
      <c r="AJ8" s="13"/>
      <c r="AK8" s="13"/>
      <c r="AL8" s="17"/>
    </row>
    <row r="9" spans="1:70" ht="30">
      <c r="A9" s="2">
        <v>6</v>
      </c>
      <c r="B9" s="41" t="s">
        <v>61</v>
      </c>
      <c r="C9" s="3" t="s">
        <v>62</v>
      </c>
      <c r="D9" s="19">
        <v>13.26</v>
      </c>
      <c r="E9" s="19">
        <v>4.43</v>
      </c>
      <c r="F9" s="19">
        <v>1.8</v>
      </c>
      <c r="G9" s="19">
        <v>8.1999999999999993</v>
      </c>
      <c r="H9" s="19">
        <v>82</v>
      </c>
      <c r="I9" s="19">
        <v>1</v>
      </c>
      <c r="J9" s="19">
        <f t="shared" si="1"/>
        <v>82</v>
      </c>
      <c r="K9" s="20">
        <f>0.48*(D9+4*SQRT(E9*E9/4+F9*F9)/3-E9+0.75*SQRT(0.8*J9/(L40*G9)))</f>
        <v>8.826135877119297</v>
      </c>
      <c r="L9" s="20">
        <f t="shared" si="2"/>
        <v>0.10435286842139825</v>
      </c>
      <c r="M9" s="10">
        <f>(1-L41*SQRT(K9)-L9)/(2/SQRT(K9))</f>
        <v>-0.1523601566052615</v>
      </c>
      <c r="N9" s="10">
        <f t="shared" si="3"/>
        <v>0.5787963702893163</v>
      </c>
      <c r="O9" s="11">
        <v>4</v>
      </c>
      <c r="P9" s="80">
        <v>48</v>
      </c>
      <c r="Q9" s="12">
        <v>2.79</v>
      </c>
      <c r="R9" s="13">
        <f>O9+P9/60+Q9/3600-(B18+C18/60+D18/3600)</f>
        <v>4.8007749999999998</v>
      </c>
      <c r="S9" s="13">
        <f>N9*R9-M9*B20</f>
        <v>5.8258742766809224</v>
      </c>
      <c r="T9" s="24">
        <f t="shared" si="0"/>
        <v>7</v>
      </c>
      <c r="U9" s="15"/>
      <c r="V9" s="15"/>
      <c r="W9" s="16"/>
      <c r="X9" s="17"/>
      <c r="Y9" s="17"/>
      <c r="Z9" s="17"/>
      <c r="AA9" s="15"/>
      <c r="AB9" s="15"/>
      <c r="AC9" s="16"/>
      <c r="AD9" s="17"/>
      <c r="AE9" s="17"/>
      <c r="AF9" s="17"/>
      <c r="AG9" s="15"/>
      <c r="AH9" s="15"/>
      <c r="AI9" s="16"/>
      <c r="AJ9" s="17"/>
      <c r="AK9" s="17"/>
      <c r="AL9" s="17"/>
    </row>
    <row r="10" spans="1:70" ht="30">
      <c r="A10" s="2">
        <v>7</v>
      </c>
      <c r="B10" s="42" t="s">
        <v>63</v>
      </c>
      <c r="C10" s="3" t="s">
        <v>64</v>
      </c>
      <c r="D10" s="19">
        <v>12.95</v>
      </c>
      <c r="E10" s="19">
        <v>3.95</v>
      </c>
      <c r="F10" s="19">
        <v>2</v>
      </c>
      <c r="G10" s="19">
        <v>8.4</v>
      </c>
      <c r="H10" s="19">
        <v>91</v>
      </c>
      <c r="I10" s="19">
        <v>1</v>
      </c>
      <c r="J10" s="19">
        <f t="shared" si="1"/>
        <v>91</v>
      </c>
      <c r="K10" s="20">
        <f>0.48*(D10+4*SQRT(E10*E10/4+F10*F10)/3-E10+0.75*SQRT(0.8*J10/(L40*G10)))</f>
        <v>8.992732120802529</v>
      </c>
      <c r="L10" s="20">
        <f t="shared" si="2"/>
        <v>7.7328176006689758E-2</v>
      </c>
      <c r="M10" s="10">
        <f>(1-L41*SQRT(K10)-L10)/(2/SQRT(K10))</f>
        <v>-0.12733019544821042</v>
      </c>
      <c r="N10" s="10">
        <f t="shared" si="3"/>
        <v>0.65538640108010715</v>
      </c>
      <c r="O10" s="11">
        <v>5</v>
      </c>
      <c r="P10" s="80">
        <v>36</v>
      </c>
      <c r="Q10" s="12">
        <v>11.84</v>
      </c>
      <c r="R10" s="13">
        <f>O10+P10/60+Q10/3600-(B18+C18/60+D18/3600)</f>
        <v>5.6032888888888888</v>
      </c>
      <c r="S10" s="13">
        <f>N10*R10-M10*B20</f>
        <v>6.2189232480652503</v>
      </c>
      <c r="T10" s="24">
        <f t="shared" si="0"/>
        <v>10</v>
      </c>
      <c r="U10" s="15"/>
      <c r="V10" s="15"/>
      <c r="W10" s="16"/>
      <c r="X10" s="17"/>
      <c r="Y10" s="17"/>
      <c r="Z10" s="17"/>
      <c r="AA10" s="15"/>
      <c r="AB10" s="15"/>
      <c r="AC10" s="16"/>
      <c r="AD10" s="17"/>
      <c r="AE10" s="17"/>
      <c r="AF10" s="17"/>
      <c r="AG10" s="15"/>
      <c r="AH10" s="15"/>
      <c r="AI10" s="16"/>
      <c r="AJ10" s="17"/>
      <c r="AK10" s="17"/>
      <c r="AL10" s="17"/>
    </row>
    <row r="11" spans="1:70" ht="30">
      <c r="A11" s="2">
        <v>8</v>
      </c>
      <c r="B11" s="28" t="s">
        <v>65</v>
      </c>
      <c r="C11" s="3" t="s">
        <v>66</v>
      </c>
      <c r="D11" s="3">
        <v>12.99</v>
      </c>
      <c r="E11" s="3">
        <v>3.99</v>
      </c>
      <c r="F11" s="3">
        <v>1.8</v>
      </c>
      <c r="G11" s="19">
        <v>8.4</v>
      </c>
      <c r="H11" s="3">
        <v>92.9</v>
      </c>
      <c r="I11" s="3">
        <v>0.9</v>
      </c>
      <c r="J11" s="19">
        <f t="shared" si="1"/>
        <v>83.610000000000014</v>
      </c>
      <c r="K11" s="20">
        <f>0.48*(D11+4*SQRT(E11*E11/4+F11*F11)/3-E11+0.75*SQRT(0.8*J11/(L40*G11)))</f>
        <v>8.7943435359299382</v>
      </c>
      <c r="L11" s="20">
        <f t="shared" si="2"/>
        <v>8.9203416825929999E-2</v>
      </c>
      <c r="M11" s="10">
        <f>(1-L41*SQRT(K11)-L11)/(2/SQRT(K11))</f>
        <v>-0.12695431067606208</v>
      </c>
      <c r="N11" s="10">
        <f t="shared" si="3"/>
        <v>0.64725618058472667</v>
      </c>
      <c r="O11" s="11">
        <v>4</v>
      </c>
      <c r="P11" s="80">
        <v>28</v>
      </c>
      <c r="Q11" s="12">
        <v>17.829999999999998</v>
      </c>
      <c r="R11" s="13">
        <f>O11+P11/60+Q11/3600-(B18+C18/60+D18/3600)</f>
        <v>4.4716194444444444</v>
      </c>
      <c r="S11" s="13">
        <f>N11*R11-M11*B20</f>
        <v>5.4333695361607504</v>
      </c>
      <c r="T11" s="24">
        <f t="shared" si="0"/>
        <v>5</v>
      </c>
      <c r="U11" s="15"/>
      <c r="V11" s="15"/>
      <c r="W11" s="16"/>
      <c r="X11" s="17"/>
      <c r="Y11" s="17"/>
      <c r="Z11" s="17"/>
      <c r="AA11" s="15"/>
      <c r="AB11" s="15"/>
      <c r="AC11" s="16"/>
      <c r="AD11" s="17"/>
      <c r="AE11" s="17"/>
      <c r="AF11" s="17"/>
      <c r="AG11" s="15"/>
      <c r="AH11" s="15"/>
      <c r="AI11" s="16"/>
      <c r="AJ11" s="17"/>
      <c r="AK11" s="17"/>
      <c r="AL11" s="17"/>
    </row>
    <row r="12" spans="1:70" ht="30">
      <c r="A12" s="2">
        <v>9</v>
      </c>
      <c r="B12" s="28" t="s">
        <v>67</v>
      </c>
      <c r="C12" s="3" t="s">
        <v>68</v>
      </c>
      <c r="D12" s="19">
        <v>13.68</v>
      </c>
      <c r="E12" s="19">
        <v>4.25</v>
      </c>
      <c r="F12" s="19">
        <v>1.98</v>
      </c>
      <c r="G12" s="19">
        <v>10.5</v>
      </c>
      <c r="H12" s="19">
        <v>81.5</v>
      </c>
      <c r="I12" s="19">
        <v>1</v>
      </c>
      <c r="J12" s="19">
        <f t="shared" si="1"/>
        <v>81.5</v>
      </c>
      <c r="K12" s="20">
        <f>0.48*(D12+4*SQRT(E12*E12/4+F12*F12)/3-E12+0.75*SQRT(0.8*J12/(L40*G12)))</f>
        <v>8.817821853623613</v>
      </c>
      <c r="L12" s="20">
        <f t="shared" si="2"/>
        <v>0.10504164142116243</v>
      </c>
      <c r="M12" s="10">
        <f>(1-L41*SQRT(K12)-L12)/(2/SQRT(K12))</f>
        <v>-0.15261281575426811</v>
      </c>
      <c r="N12" s="10">
        <f t="shared" si="3"/>
        <v>0.57773167891909816</v>
      </c>
      <c r="O12" s="11">
        <v>3</v>
      </c>
      <c r="P12" s="80">
        <v>32</v>
      </c>
      <c r="Q12" s="12">
        <v>0.36</v>
      </c>
      <c r="R12" s="13">
        <f>O12+P12/60+Q12/3600-(B18+C18/60+D18/3600)</f>
        <v>3.5334333333333334</v>
      </c>
      <c r="S12" s="13">
        <f>N12*R12-M12*B20</f>
        <v>5.093632687100734</v>
      </c>
      <c r="T12" s="24">
        <f t="shared" si="0"/>
        <v>3</v>
      </c>
      <c r="U12" s="15"/>
      <c r="V12" s="15"/>
      <c r="W12" s="15"/>
      <c r="X12" s="17"/>
      <c r="Y12" s="17"/>
      <c r="Z12" s="17"/>
      <c r="AA12" s="25"/>
      <c r="AB12" s="25"/>
      <c r="AC12" s="25"/>
      <c r="AD12" s="17"/>
      <c r="AE12" s="17"/>
      <c r="AF12" s="17"/>
    </row>
    <row r="13" spans="1:70" ht="30">
      <c r="A13" s="2">
        <v>10</v>
      </c>
      <c r="B13" s="28" t="s">
        <v>70</v>
      </c>
      <c r="C13" s="3" t="s">
        <v>69</v>
      </c>
      <c r="D13" s="19">
        <v>15.4</v>
      </c>
      <c r="E13" s="19">
        <v>4.91</v>
      </c>
      <c r="F13" s="19">
        <v>2.34</v>
      </c>
      <c r="G13" s="19">
        <v>27</v>
      </c>
      <c r="H13" s="19">
        <v>100</v>
      </c>
      <c r="I13" s="19">
        <v>1</v>
      </c>
      <c r="J13" s="19">
        <f t="shared" si="1"/>
        <v>100</v>
      </c>
      <c r="K13" s="20">
        <f>0.48*(D13+4*SQRT(E13*E13/4+F13*F13)/3-E13+0.75*SQRT(0.8*J13/(L40*G13)))</f>
        <v>8.8861293837864554</v>
      </c>
      <c r="L13" s="20">
        <f t="shared" si="2"/>
        <v>0.11066983028824326</v>
      </c>
      <c r="M13" s="10">
        <f>(1-L41*SQRT(K13)-L13)/(2/SQRT(K13))</f>
        <v>-0.16734039331349818</v>
      </c>
      <c r="N13" s="10">
        <f>1+0.7*M13*SQRT(K13)-L13</f>
        <v>0.54014552168903907</v>
      </c>
      <c r="O13" s="11">
        <v>3</v>
      </c>
      <c r="P13" s="80">
        <v>42</v>
      </c>
      <c r="Q13" s="12">
        <v>25.48</v>
      </c>
      <c r="R13" s="13">
        <f>O13+P13/60+Q13/3600-(B18+C18/60+D18/3600)</f>
        <v>3.7070777777777781</v>
      </c>
      <c r="S13" s="13">
        <f>N13*R13-M13*B20</f>
        <v>5.3491693264895854</v>
      </c>
      <c r="T13" s="24">
        <f t="shared" si="0"/>
        <v>4</v>
      </c>
      <c r="U13" s="15"/>
      <c r="V13" s="15"/>
      <c r="W13" s="15"/>
      <c r="X13" s="17"/>
      <c r="Y13" s="17"/>
      <c r="Z13" s="17"/>
      <c r="AA13" s="25"/>
      <c r="AB13" s="25"/>
      <c r="AC13" s="25"/>
      <c r="AD13" s="17"/>
      <c r="AE13" s="17"/>
      <c r="AF13" s="17"/>
    </row>
    <row r="14" spans="1:70">
      <c r="B14" s="5"/>
      <c r="D14" s="19"/>
      <c r="E14" s="19"/>
      <c r="F14" s="19"/>
      <c r="G14" s="19"/>
      <c r="H14" s="19"/>
      <c r="I14" s="19"/>
      <c r="J14" s="19"/>
      <c r="K14" s="20"/>
      <c r="L14" s="20"/>
      <c r="M14" s="20"/>
      <c r="N14" s="20"/>
      <c r="R14" s="17"/>
      <c r="S14" s="17"/>
      <c r="U14" s="15"/>
      <c r="V14" s="15"/>
      <c r="W14" s="15"/>
      <c r="X14" s="17"/>
      <c r="Y14" s="17"/>
      <c r="Z14" s="17"/>
      <c r="AA14" s="25"/>
      <c r="AB14" s="25"/>
      <c r="AC14" s="25"/>
      <c r="AD14" s="17"/>
      <c r="AE14" s="17"/>
      <c r="AF14" s="17"/>
    </row>
    <row r="15" spans="1:70">
      <c r="B15" s="2" t="s">
        <v>39</v>
      </c>
      <c r="F15" s="26" t="s">
        <v>23</v>
      </c>
      <c r="G15" s="26"/>
      <c r="H15" s="26"/>
      <c r="J15" s="4"/>
      <c r="K15" t="s">
        <v>24</v>
      </c>
      <c r="L15" s="4"/>
      <c r="M15" s="4"/>
      <c r="N15" s="4"/>
    </row>
    <row r="16" spans="1:70">
      <c r="B16" s="2" t="s">
        <v>25</v>
      </c>
      <c r="J16" s="4"/>
      <c r="K16" s="4" t="s">
        <v>49</v>
      </c>
      <c r="L16" s="4"/>
      <c r="M16" s="4"/>
      <c r="N16" s="4"/>
    </row>
    <row r="17" spans="2:14">
      <c r="B17" s="2" t="s">
        <v>19</v>
      </c>
      <c r="C17" s="3" t="s">
        <v>20</v>
      </c>
      <c r="D17" s="3" t="s">
        <v>21</v>
      </c>
      <c r="J17" s="4"/>
      <c r="K17" s="4" t="s">
        <v>26</v>
      </c>
      <c r="L17" s="4"/>
      <c r="M17" s="4"/>
      <c r="N17" s="4"/>
    </row>
    <row r="18" spans="2:14">
      <c r="B18" s="27">
        <v>0</v>
      </c>
      <c r="C18" s="19">
        <v>0</v>
      </c>
      <c r="D18" s="19">
        <v>0</v>
      </c>
      <c r="F18" s="3">
        <v>6</v>
      </c>
      <c r="J18" s="4"/>
      <c r="K18" s="4" t="s">
        <v>27</v>
      </c>
      <c r="L18" s="4"/>
      <c r="M18" s="4"/>
      <c r="N18" s="4"/>
    </row>
    <row r="19" spans="2:14">
      <c r="B19" s="2" t="s">
        <v>28</v>
      </c>
      <c r="J19" s="4"/>
      <c r="K19" s="4" t="s">
        <v>29</v>
      </c>
      <c r="L19" s="4"/>
      <c r="M19" s="4"/>
      <c r="N19" s="4"/>
    </row>
    <row r="20" spans="2:14">
      <c r="B20" s="2">
        <v>20</v>
      </c>
      <c r="J20" s="4"/>
      <c r="K20" s="4" t="s">
        <v>30</v>
      </c>
      <c r="L20" s="4"/>
      <c r="M20" s="4"/>
      <c r="N20" s="4"/>
    </row>
    <row r="21" spans="2:14">
      <c r="J21" s="4"/>
      <c r="K21" s="4" t="s">
        <v>31</v>
      </c>
      <c r="L21" s="4"/>
      <c r="M21" s="4"/>
      <c r="N21" s="4"/>
    </row>
    <row r="22" spans="2:14">
      <c r="B22" s="2" t="s">
        <v>32</v>
      </c>
      <c r="J22" s="4"/>
      <c r="K22" s="4"/>
      <c r="L22" s="4"/>
      <c r="M22" s="4"/>
      <c r="N22" s="4"/>
    </row>
    <row r="23" spans="2:14">
      <c r="B23" s="2" t="s">
        <v>25</v>
      </c>
      <c r="J23" s="4"/>
      <c r="K23" s="4" t="s">
        <v>33</v>
      </c>
      <c r="L23" s="4"/>
      <c r="M23" s="4"/>
      <c r="N23" s="4"/>
    </row>
    <row r="24" spans="2:14">
      <c r="B24" s="2" t="s">
        <v>19</v>
      </c>
      <c r="C24" s="3" t="s">
        <v>20</v>
      </c>
      <c r="D24" s="3" t="s">
        <v>21</v>
      </c>
      <c r="J24" s="4"/>
      <c r="K24" s="4" t="s">
        <v>34</v>
      </c>
      <c r="L24" s="4"/>
      <c r="M24" s="4"/>
      <c r="N24" s="4"/>
    </row>
    <row r="25" spans="2:14">
      <c r="B25" s="27">
        <v>10</v>
      </c>
      <c r="C25" s="19">
        <v>0</v>
      </c>
      <c r="D25" s="19">
        <v>0</v>
      </c>
      <c r="F25" s="3">
        <v>6</v>
      </c>
      <c r="J25" s="4"/>
      <c r="K25" s="4" t="s">
        <v>35</v>
      </c>
      <c r="L25" s="4"/>
      <c r="M25" s="4"/>
      <c r="N25" s="4"/>
    </row>
    <row r="26" spans="2:14">
      <c r="B26" s="2" t="s">
        <v>28</v>
      </c>
      <c r="J26" s="4"/>
      <c r="K26" s="4" t="s">
        <v>36</v>
      </c>
      <c r="L26" s="4"/>
      <c r="M26" s="4"/>
      <c r="N26" s="4"/>
    </row>
    <row r="27" spans="2:14">
      <c r="B27" s="27">
        <v>24</v>
      </c>
      <c r="J27" s="4"/>
      <c r="K27" s="4" t="s">
        <v>37</v>
      </c>
      <c r="L27" s="4"/>
      <c r="M27" s="4"/>
      <c r="N27" s="4"/>
    </row>
    <row r="28" spans="2:14">
      <c r="J28" s="4"/>
      <c r="K28" s="4" t="s">
        <v>38</v>
      </c>
      <c r="L28" s="4"/>
      <c r="M28" s="4"/>
      <c r="N28" s="4"/>
    </row>
    <row r="29" spans="2:14">
      <c r="B29" s="2" t="s">
        <v>39</v>
      </c>
      <c r="J29" s="4"/>
      <c r="K29" s="4" t="s">
        <v>40</v>
      </c>
      <c r="L29" s="4"/>
      <c r="M29" s="4"/>
      <c r="N29" s="4"/>
    </row>
    <row r="30" spans="2:14">
      <c r="B30" s="2" t="s">
        <v>25</v>
      </c>
      <c r="J30" s="4"/>
      <c r="K30" s="4" t="s">
        <v>41</v>
      </c>
      <c r="L30" s="4"/>
      <c r="M30" s="4"/>
      <c r="N30" s="4"/>
    </row>
    <row r="31" spans="2:14">
      <c r="B31" s="2" t="s">
        <v>19</v>
      </c>
      <c r="C31" s="3" t="s">
        <v>20</v>
      </c>
      <c r="D31" s="3" t="s">
        <v>21</v>
      </c>
      <c r="J31" s="4"/>
      <c r="K31" s="4" t="s">
        <v>50</v>
      </c>
      <c r="L31" s="4"/>
      <c r="M31" s="4"/>
      <c r="N31" s="4"/>
    </row>
    <row r="32" spans="2:14">
      <c r="B32" s="27">
        <v>10</v>
      </c>
      <c r="C32" s="19">
        <v>0</v>
      </c>
      <c r="D32" s="19">
        <v>0</v>
      </c>
      <c r="F32" s="3">
        <v>4</v>
      </c>
      <c r="J32" s="4"/>
      <c r="K32" s="4" t="s">
        <v>42</v>
      </c>
      <c r="L32" s="4"/>
      <c r="M32" s="4"/>
      <c r="N32" s="4"/>
    </row>
    <row r="33" spans="2:14">
      <c r="B33" s="2" t="s">
        <v>28</v>
      </c>
      <c r="J33" s="4"/>
      <c r="K33" s="4" t="s">
        <v>43</v>
      </c>
      <c r="L33" s="4"/>
      <c r="M33" s="4"/>
      <c r="N33" s="4"/>
    </row>
    <row r="34" spans="2:14">
      <c r="B34" s="27">
        <v>16</v>
      </c>
      <c r="J34" s="4"/>
      <c r="K34" s="4" t="s">
        <v>44</v>
      </c>
      <c r="L34" s="4"/>
      <c r="M34" s="4"/>
      <c r="N34" s="4"/>
    </row>
    <row r="35" spans="2:14">
      <c r="J35" s="4"/>
      <c r="K35" s="4" t="s">
        <v>45</v>
      </c>
      <c r="L35" s="4"/>
      <c r="M35" s="4"/>
      <c r="N35" s="4"/>
    </row>
    <row r="36" spans="2:14">
      <c r="B36" s="2" t="s">
        <v>47</v>
      </c>
      <c r="E36" s="4"/>
      <c r="F36" s="4"/>
      <c r="G36" s="4"/>
      <c r="H36" s="4"/>
      <c r="I36" s="4"/>
      <c r="J36" s="4"/>
      <c r="K36" s="4" t="s">
        <v>46</v>
      </c>
      <c r="L36" s="4"/>
      <c r="M36" s="4"/>
      <c r="N36" s="4"/>
    </row>
    <row r="37" spans="2:14">
      <c r="B37" s="2" t="s">
        <v>25</v>
      </c>
      <c r="J37" s="4"/>
      <c r="K37" s="4"/>
      <c r="L37" s="4"/>
      <c r="M37" s="4"/>
      <c r="N37" s="4"/>
    </row>
    <row r="38" spans="2:14">
      <c r="B38" s="2" t="s">
        <v>19</v>
      </c>
      <c r="C38" s="3" t="s">
        <v>20</v>
      </c>
      <c r="D38" s="3" t="s">
        <v>21</v>
      </c>
      <c r="J38" s="4"/>
      <c r="K38" s="4"/>
      <c r="L38" s="4"/>
      <c r="M38" s="4"/>
      <c r="N38" s="4"/>
    </row>
    <row r="39" spans="2:14">
      <c r="B39" s="27">
        <v>10</v>
      </c>
      <c r="C39" s="19">
        <v>0</v>
      </c>
      <c r="D39" s="19">
        <v>0</v>
      </c>
      <c r="F39" s="3">
        <v>6</v>
      </c>
      <c r="K39" s="4"/>
    </row>
    <row r="40" spans="2:14">
      <c r="B40" s="2" t="s">
        <v>28</v>
      </c>
      <c r="K40" t="s">
        <v>74</v>
      </c>
      <c r="L40">
        <v>0.13600000000000001</v>
      </c>
    </row>
    <row r="41" spans="2:14">
      <c r="B41" s="27">
        <v>40</v>
      </c>
      <c r="K41" t="s">
        <v>75</v>
      </c>
      <c r="L41">
        <v>0.33600000000000002</v>
      </c>
    </row>
  </sheetData>
  <mergeCells count="22">
    <mergeCell ref="AA1:AF1"/>
    <mergeCell ref="AG1:AL1"/>
    <mergeCell ref="X2:X3"/>
    <mergeCell ref="D1:J1"/>
    <mergeCell ref="K1:N1"/>
    <mergeCell ref="O1:T1"/>
    <mergeCell ref="U1:Z1"/>
    <mergeCell ref="O2:Q2"/>
    <mergeCell ref="R2:R3"/>
    <mergeCell ref="S2:S3"/>
    <mergeCell ref="T2:T3"/>
    <mergeCell ref="U2:W2"/>
    <mergeCell ref="AG2:AI2"/>
    <mergeCell ref="AJ2:AJ3"/>
    <mergeCell ref="AK2:AK3"/>
    <mergeCell ref="AL2:AL3"/>
    <mergeCell ref="Y2:Y3"/>
    <mergeCell ref="Z2:Z3"/>
    <mergeCell ref="AA2:AC2"/>
    <mergeCell ref="AD2:AD3"/>
    <mergeCell ref="AE2:AE3"/>
    <mergeCell ref="AF2:A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R41"/>
  <sheetViews>
    <sheetView workbookViewId="0"/>
  </sheetViews>
  <sheetFormatPr defaultRowHeight="15"/>
  <cols>
    <col min="1" max="1" width="7.7109375" style="1" customWidth="1"/>
    <col min="2" max="2" width="18" style="2" customWidth="1"/>
    <col min="3" max="3" width="18.140625" style="3" customWidth="1"/>
    <col min="4" max="4" width="8.5703125" style="3" hidden="1" customWidth="1"/>
    <col min="5" max="6" width="8.42578125" style="3" hidden="1" customWidth="1"/>
    <col min="7" max="7" width="8.85546875" style="3" hidden="1" customWidth="1"/>
    <col min="8" max="8" width="11.85546875" style="3" hidden="1" customWidth="1"/>
    <col min="9" max="9" width="9.28515625" style="3" hidden="1" customWidth="1"/>
    <col min="10" max="10" width="11.85546875" hidden="1" customWidth="1"/>
    <col min="11" max="11" width="5.42578125" hidden="1" customWidth="1"/>
    <col min="12" max="12" width="11" hidden="1" customWidth="1"/>
    <col min="13" max="13" width="3.28515625" hidden="1" customWidth="1"/>
    <col min="14" max="14" width="8.28515625" hidden="1" customWidth="1"/>
    <col min="15" max="15" width="3.85546875" style="4" customWidth="1"/>
    <col min="16" max="16" width="4.7109375" style="4" customWidth="1"/>
    <col min="17" max="17" width="6.28515625" style="4" customWidth="1"/>
    <col min="18" max="18" width="8.7109375" customWidth="1"/>
    <col min="19" max="19" width="9.5703125" customWidth="1"/>
    <col min="20" max="20" width="10.140625" customWidth="1"/>
    <col min="21" max="21" width="4.28515625" customWidth="1"/>
    <col min="22" max="22" width="4.7109375" customWidth="1"/>
    <col min="23" max="23" width="5.28515625" customWidth="1"/>
    <col min="24" max="24" width="15" customWidth="1"/>
    <col min="25" max="25" width="12.42578125" customWidth="1"/>
    <col min="26" max="26" width="7.5703125" customWidth="1"/>
    <col min="27" max="27" width="4.140625" customWidth="1"/>
    <col min="28" max="28" width="4.7109375" customWidth="1"/>
    <col min="29" max="29" width="5" customWidth="1"/>
    <col min="30" max="30" width="9.85546875" customWidth="1"/>
    <col min="31" max="31" width="9.28515625" customWidth="1"/>
    <col min="33" max="33" width="3.85546875" customWidth="1"/>
    <col min="34" max="34" width="5" customWidth="1"/>
    <col min="35" max="35" width="4.7109375" customWidth="1"/>
  </cols>
  <sheetData>
    <row r="1" spans="1:70" s="7" customFormat="1">
      <c r="A1" s="44" t="s">
        <v>0</v>
      </c>
      <c r="B1" s="78" t="s">
        <v>1</v>
      </c>
      <c r="C1" s="78" t="s">
        <v>2</v>
      </c>
      <c r="D1" s="114" t="s">
        <v>3</v>
      </c>
      <c r="E1" s="114"/>
      <c r="F1" s="114"/>
      <c r="G1" s="114"/>
      <c r="H1" s="114"/>
      <c r="I1" s="114"/>
      <c r="J1" s="114"/>
      <c r="K1" s="114" t="s">
        <v>4</v>
      </c>
      <c r="L1" s="114"/>
      <c r="M1" s="114"/>
      <c r="N1" s="114"/>
      <c r="O1" s="114"/>
      <c r="P1" s="114"/>
      <c r="Q1" s="114"/>
      <c r="R1" s="114"/>
      <c r="S1" s="114"/>
      <c r="T1" s="114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70" s="7" customFormat="1" ht="25.5" customHeight="1">
      <c r="A2" s="44"/>
      <c r="B2" s="78"/>
      <c r="C2" s="78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11" t="s">
        <v>5</v>
      </c>
      <c r="P2" s="111"/>
      <c r="Q2" s="111"/>
      <c r="R2" s="111" t="s">
        <v>6</v>
      </c>
      <c r="S2" s="111" t="s">
        <v>7</v>
      </c>
      <c r="T2" s="114" t="s">
        <v>8</v>
      </c>
      <c r="U2" s="106"/>
      <c r="V2" s="106"/>
      <c r="W2" s="106"/>
      <c r="X2" s="104"/>
      <c r="Y2" s="104"/>
      <c r="Z2" s="103"/>
      <c r="AA2" s="107"/>
      <c r="AB2" s="107"/>
      <c r="AC2" s="107"/>
      <c r="AD2" s="104"/>
      <c r="AE2" s="104"/>
      <c r="AF2" s="103"/>
      <c r="AG2" s="107"/>
      <c r="AH2" s="107"/>
      <c r="AI2" s="107"/>
      <c r="AJ2" s="104"/>
      <c r="AK2" s="104"/>
      <c r="AL2" s="103"/>
    </row>
    <row r="3" spans="1:70" s="7" customFormat="1" ht="58.5" customHeight="1">
      <c r="A3" s="44"/>
      <c r="B3" s="78"/>
      <c r="C3" s="78"/>
      <c r="D3" s="78" t="s">
        <v>9</v>
      </c>
      <c r="E3" s="78" t="s">
        <v>10</v>
      </c>
      <c r="F3" s="78" t="s">
        <v>11</v>
      </c>
      <c r="G3" s="49" t="s">
        <v>48</v>
      </c>
      <c r="H3" s="78" t="s">
        <v>12</v>
      </c>
      <c r="I3" s="78" t="s">
        <v>13</v>
      </c>
      <c r="J3" s="78" t="s">
        <v>14</v>
      </c>
      <c r="K3" s="78" t="s">
        <v>15</v>
      </c>
      <c r="L3" s="78" t="s">
        <v>16</v>
      </c>
      <c r="M3" s="78" t="s">
        <v>17</v>
      </c>
      <c r="N3" s="78" t="s">
        <v>18</v>
      </c>
      <c r="O3" s="44" t="s">
        <v>19</v>
      </c>
      <c r="P3" s="44" t="s">
        <v>20</v>
      </c>
      <c r="Q3" s="44" t="s">
        <v>21</v>
      </c>
      <c r="R3" s="111"/>
      <c r="S3" s="111"/>
      <c r="T3" s="111"/>
      <c r="U3" s="2"/>
      <c r="V3" s="2"/>
      <c r="W3" s="2"/>
      <c r="X3" s="104"/>
      <c r="Y3" s="104"/>
      <c r="Z3" s="104"/>
      <c r="AA3" s="2"/>
      <c r="AB3" s="2"/>
      <c r="AC3" s="2"/>
      <c r="AD3" s="104"/>
      <c r="AE3" s="104"/>
      <c r="AF3" s="104"/>
      <c r="AG3" s="2"/>
      <c r="AH3" s="2"/>
      <c r="AI3" s="2"/>
      <c r="AJ3" s="104"/>
      <c r="AK3" s="104"/>
      <c r="AL3" s="104"/>
    </row>
    <row r="4" spans="1:70" ht="31.5" customHeight="1">
      <c r="A4" s="44">
        <v>1</v>
      </c>
      <c r="B4" s="49" t="s">
        <v>52</v>
      </c>
      <c r="C4" s="51" t="s">
        <v>53</v>
      </c>
      <c r="D4" s="52">
        <v>12.34</v>
      </c>
      <c r="E4" s="52">
        <v>4.2</v>
      </c>
      <c r="F4" s="52">
        <v>2.1</v>
      </c>
      <c r="G4" s="52">
        <v>7.5</v>
      </c>
      <c r="H4" s="52">
        <v>71</v>
      </c>
      <c r="I4" s="52">
        <v>1</v>
      </c>
      <c r="J4" s="52">
        <f>H4*I4</f>
        <v>71</v>
      </c>
      <c r="K4" s="53">
        <f>0.48*(D4+4*SQRT(E4*E4/4+F4*F4)/3-E4+0.75*SQRT(0.8*J4/(L40*G4)))</f>
        <v>8.4943395479189405</v>
      </c>
      <c r="L4" s="53">
        <f>0.62/SQRT(K4)*(1-((0.432*J4)/D4)/(E4+0.32*SQRT(E4*E4/4+F4*F4)))</f>
        <v>0.11006538134244849</v>
      </c>
      <c r="M4" s="53">
        <f>(1-L41*SQRT(K4)-L4)/(2/SQRT(K4))</f>
        <v>-0.13018958450370158</v>
      </c>
      <c r="N4" s="53">
        <f>1+0.7*M4*SQRT(K4)-L4</f>
        <v>0.62432787977838355</v>
      </c>
      <c r="O4" s="83">
        <v>3</v>
      </c>
      <c r="P4" s="83">
        <v>37</v>
      </c>
      <c r="Q4" s="84">
        <v>59.62</v>
      </c>
      <c r="R4" s="53">
        <f>O4+P4/60+Q4/3600-(B18+C18/60+D18/3600)</f>
        <v>3.6332277777777779</v>
      </c>
      <c r="S4" s="53">
        <f>N4*R4-M4*B20</f>
        <v>4.872117085325959</v>
      </c>
      <c r="T4" s="57">
        <f t="shared" ref="T4:T13" si="0">RANK($S4,$S$4:$S$13,1)</f>
        <v>1</v>
      </c>
      <c r="U4" s="15"/>
      <c r="V4" s="15"/>
      <c r="W4" s="16"/>
      <c r="X4" s="17"/>
      <c r="Y4" s="17"/>
      <c r="Z4" s="18"/>
      <c r="AA4" s="15"/>
      <c r="AB4" s="15"/>
      <c r="AC4" s="16"/>
      <c r="AD4" s="17"/>
      <c r="AE4" s="17"/>
      <c r="AF4" s="17"/>
      <c r="AG4" s="15"/>
      <c r="AH4" s="15"/>
      <c r="AI4" s="16"/>
      <c r="AJ4" s="17"/>
      <c r="AK4" s="17"/>
      <c r="AL4" s="17"/>
    </row>
    <row r="5" spans="1:70" s="23" customFormat="1" ht="30">
      <c r="A5" s="85">
        <v>2</v>
      </c>
      <c r="B5" s="82" t="s">
        <v>54</v>
      </c>
      <c r="C5" s="60" t="s">
        <v>55</v>
      </c>
      <c r="D5" s="61">
        <v>12.34</v>
      </c>
      <c r="E5" s="61">
        <v>3.99</v>
      </c>
      <c r="F5" s="61">
        <v>2.1</v>
      </c>
      <c r="G5" s="61">
        <v>7.86</v>
      </c>
      <c r="H5" s="61">
        <v>79</v>
      </c>
      <c r="I5" s="61">
        <v>1</v>
      </c>
      <c r="J5" s="61">
        <f>H5*I5</f>
        <v>79</v>
      </c>
      <c r="K5" s="62">
        <f>0.48*(D5+4*SQRT(E5*E5/4+F5*F5)/3-E5+0.75*SQRT(0.8*J5/(L40*G5)))</f>
        <v>8.6298852292668364</v>
      </c>
      <c r="L5" s="62">
        <f>0.62/SQRT(K5)*(1-((0.432*J5)/D5)/(E5+0.32*SQRT(E5*E5/4+F5*F5)))</f>
        <v>9.2340103576074709E-2</v>
      </c>
      <c r="M5" s="62">
        <f>(1-L41*SQRT(K5)-L5)/(2/SQRT(K5))</f>
        <v>-0.11661962394050816</v>
      </c>
      <c r="N5" s="62">
        <f>1+0.7*M5*SQRT(K5)-L5</f>
        <v>0.66784719206320797</v>
      </c>
      <c r="O5" s="86">
        <v>4</v>
      </c>
      <c r="P5" s="86">
        <v>53</v>
      </c>
      <c r="Q5" s="87">
        <v>21.84</v>
      </c>
      <c r="R5" s="62">
        <f>O5+P5/60+Q5/3600-(B18+C18/60+D18/3600)</f>
        <v>4.8893999999999993</v>
      </c>
      <c r="S5" s="62">
        <f>N5*R5-M5*B20</f>
        <v>5.5977645396840119</v>
      </c>
      <c r="T5" s="66">
        <f t="shared" si="0"/>
        <v>6</v>
      </c>
      <c r="U5" s="81"/>
      <c r="V5" s="21"/>
      <c r="W5" s="12"/>
      <c r="X5" s="13"/>
      <c r="Y5" s="13"/>
      <c r="Z5" s="18"/>
      <c r="AA5" s="21"/>
      <c r="AB5" s="21"/>
      <c r="AC5" s="12"/>
      <c r="AD5" s="13"/>
      <c r="AE5" s="13"/>
      <c r="AF5" s="13"/>
      <c r="AG5" s="21"/>
      <c r="AH5" s="21"/>
      <c r="AI5" s="12"/>
      <c r="AJ5" s="13"/>
      <c r="AK5" s="13"/>
      <c r="AL5" s="13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1:70" ht="30">
      <c r="A6" s="44">
        <v>3</v>
      </c>
      <c r="B6" s="49" t="s">
        <v>56</v>
      </c>
      <c r="C6" s="67" t="s">
        <v>57</v>
      </c>
      <c r="D6" s="68">
        <v>13.76</v>
      </c>
      <c r="E6" s="68">
        <v>4.24</v>
      </c>
      <c r="F6" s="68">
        <v>2.2000000000000002</v>
      </c>
      <c r="G6" s="68">
        <v>9.64</v>
      </c>
      <c r="H6" s="68">
        <v>91</v>
      </c>
      <c r="I6" s="68">
        <v>1</v>
      </c>
      <c r="J6" s="68">
        <f t="shared" ref="J6:J13" si="1">H6*I6</f>
        <v>91</v>
      </c>
      <c r="K6" s="69">
        <f>0.48*(D6+4*SQRT(E6*E6/4+F6*F6)/3-E6+0.75*SQRT(0.8*J6/(L40*G6)))</f>
        <v>9.2075705757902266</v>
      </c>
      <c r="L6" s="69">
        <f t="shared" ref="L6:L13" si="2">0.62/SQRT(K6)*(1-((0.432*J6)/D6)/(E6+0.32*SQRT(E6*E6/4+F6*F6)))</f>
        <v>9.2444763375792396E-2</v>
      </c>
      <c r="M6" s="69">
        <f>(1-L41*SQRT(K6)-L6)/(2/SQRT(K6))</f>
        <v>-0.1699300076305239</v>
      </c>
      <c r="N6" s="69">
        <f t="shared" ref="N6:N12" si="3">1+0.7*M6*SQRT(K6)-L6</f>
        <v>0.54661055659228264</v>
      </c>
      <c r="O6" s="88">
        <v>4</v>
      </c>
      <c r="P6" s="88">
        <v>42</v>
      </c>
      <c r="Q6" s="89">
        <v>2.7</v>
      </c>
      <c r="R6" s="69">
        <f>O6+P6/60+Q6/3600-(B18+C18/60+D18/3600)</f>
        <v>4.7007500000000002</v>
      </c>
      <c r="S6" s="69">
        <f>N6*R6-M6*B20</f>
        <v>5.9680797265116503</v>
      </c>
      <c r="T6" s="57">
        <f t="shared" si="0"/>
        <v>8</v>
      </c>
      <c r="U6" s="15"/>
      <c r="V6" s="15"/>
      <c r="W6" s="16"/>
      <c r="X6" s="13"/>
      <c r="Y6" s="13"/>
      <c r="Z6" s="17"/>
      <c r="AA6" s="15"/>
      <c r="AB6" s="15"/>
      <c r="AC6" s="16"/>
      <c r="AD6" s="17"/>
      <c r="AE6" s="17"/>
      <c r="AF6" s="17"/>
      <c r="AG6" s="15"/>
      <c r="AH6" s="15"/>
      <c r="AI6" s="16"/>
      <c r="AJ6" s="17"/>
      <c r="AK6" s="17"/>
      <c r="AL6" s="17"/>
    </row>
    <row r="7" spans="1:70" ht="30">
      <c r="A7" s="44">
        <v>4</v>
      </c>
      <c r="B7" s="49" t="s">
        <v>58</v>
      </c>
      <c r="C7" s="67" t="s">
        <v>51</v>
      </c>
      <c r="D7" s="68">
        <v>13.8</v>
      </c>
      <c r="E7" s="68">
        <v>4.3499999999999996</v>
      </c>
      <c r="F7" s="68">
        <v>2.1</v>
      </c>
      <c r="G7" s="68">
        <v>12.6</v>
      </c>
      <c r="H7" s="68">
        <v>107</v>
      </c>
      <c r="I7" s="68">
        <v>1</v>
      </c>
      <c r="J7" s="68">
        <f t="shared" si="1"/>
        <v>107</v>
      </c>
      <c r="K7" s="69">
        <f>0.48*(D7+4*SQRT(E7*E7/4+F7*F7)/3-E7+0.75*SQRT(0.8*J7/(L40*G7)))</f>
        <v>9.0153375795676016</v>
      </c>
      <c r="L7" s="69">
        <f t="shared" si="2"/>
        <v>7.6418736846133206E-2</v>
      </c>
      <c r="M7" s="69">
        <f>(1-L41*SQRT(K7)-L7)/(2/SQRT(K7))</f>
        <v>-0.12802486270966182</v>
      </c>
      <c r="N7" s="69">
        <f t="shared" si="3"/>
        <v>0.65450006330389987</v>
      </c>
      <c r="O7" s="88">
        <v>3</v>
      </c>
      <c r="P7" s="88">
        <v>36</v>
      </c>
      <c r="Q7" s="89">
        <v>32.4</v>
      </c>
      <c r="R7" s="69">
        <f>O7+P7/60+Q7/3600-(B18+C18/60+D18/3600)</f>
        <v>3.609</v>
      </c>
      <c r="S7" s="69">
        <f>N7*R7-M7*B20</f>
        <v>4.9225879826570109</v>
      </c>
      <c r="T7" s="57">
        <f t="shared" si="0"/>
        <v>2</v>
      </c>
      <c r="U7" s="15"/>
      <c r="V7" s="15"/>
      <c r="W7" s="16"/>
      <c r="X7" s="17"/>
      <c r="Y7" s="17"/>
      <c r="Z7" s="17"/>
      <c r="AA7" s="15"/>
      <c r="AB7" s="15"/>
      <c r="AC7" s="16"/>
      <c r="AD7" s="17"/>
      <c r="AE7" s="17"/>
      <c r="AF7" s="17"/>
      <c r="AG7" s="15"/>
      <c r="AH7" s="15"/>
      <c r="AI7" s="16"/>
      <c r="AJ7" s="17"/>
      <c r="AK7" s="17"/>
      <c r="AL7" s="17"/>
    </row>
    <row r="8" spans="1:70" ht="30">
      <c r="A8" s="44">
        <v>5</v>
      </c>
      <c r="B8" s="49" t="s">
        <v>59</v>
      </c>
      <c r="C8" s="67" t="s">
        <v>60</v>
      </c>
      <c r="D8" s="68">
        <v>13.1</v>
      </c>
      <c r="E8" s="68">
        <v>4.12</v>
      </c>
      <c r="F8" s="68">
        <v>2</v>
      </c>
      <c r="G8" s="68">
        <v>8.8000000000000007</v>
      </c>
      <c r="H8" s="68">
        <v>91</v>
      </c>
      <c r="I8" s="68">
        <v>0.9</v>
      </c>
      <c r="J8" s="52">
        <f t="shared" si="1"/>
        <v>81.900000000000006</v>
      </c>
      <c r="K8" s="53">
        <f>0.48*(D8+4*SQRT(E8*E8/4+F8*F8)/3-E8+0.75*SQRT(0.8*J8/(L40*G8)))</f>
        <v>8.8116060639811025</v>
      </c>
      <c r="L8" s="53">
        <f t="shared" si="2"/>
        <v>9.6911286157133833E-2</v>
      </c>
      <c r="M8" s="53">
        <f>(1-L41*SQRT(K8)-L8)/(2/SQRT(K8))</f>
        <v>-0.1399697673057306</v>
      </c>
      <c r="N8" s="53">
        <f t="shared" si="3"/>
        <v>0.61224490920184416</v>
      </c>
      <c r="O8" s="83">
        <v>5</v>
      </c>
      <c r="P8" s="83">
        <v>11</v>
      </c>
      <c r="Q8" s="84">
        <v>52.11</v>
      </c>
      <c r="R8" s="53">
        <f>O8+P8/60+Q8/3600-(B18+C18/60+D18/3600)</f>
        <v>5.1978083333333336</v>
      </c>
      <c r="S8" s="53">
        <f>N8*R8-M8*B20</f>
        <v>5.9817270372048679</v>
      </c>
      <c r="T8" s="57">
        <f t="shared" si="0"/>
        <v>9</v>
      </c>
      <c r="U8" s="21"/>
      <c r="V8" s="21"/>
      <c r="W8" s="12"/>
      <c r="X8" s="13"/>
      <c r="Y8" s="13"/>
      <c r="Z8" s="13"/>
      <c r="AA8" s="21"/>
      <c r="AB8" s="21"/>
      <c r="AC8" s="12"/>
      <c r="AD8" s="13"/>
      <c r="AE8" s="13"/>
      <c r="AF8" s="13"/>
      <c r="AG8" s="21"/>
      <c r="AH8" s="21"/>
      <c r="AI8" s="12"/>
      <c r="AJ8" s="13"/>
      <c r="AK8" s="13"/>
      <c r="AL8" s="17"/>
    </row>
    <row r="9" spans="1:70" ht="30">
      <c r="A9" s="44">
        <v>6</v>
      </c>
      <c r="B9" s="49" t="s">
        <v>61</v>
      </c>
      <c r="C9" s="67" t="s">
        <v>62</v>
      </c>
      <c r="D9" s="68">
        <v>13.26</v>
      </c>
      <c r="E9" s="68">
        <v>4.43</v>
      </c>
      <c r="F9" s="68">
        <v>1.8</v>
      </c>
      <c r="G9" s="68">
        <v>8.1999999999999993</v>
      </c>
      <c r="H9" s="68">
        <v>82</v>
      </c>
      <c r="I9" s="68">
        <v>1</v>
      </c>
      <c r="J9" s="68">
        <f t="shared" si="1"/>
        <v>82</v>
      </c>
      <c r="K9" s="69">
        <f>0.48*(D9+4*SQRT(E9*E9/4+F9*F9)/3-E9+0.75*SQRT(0.8*J9/(L40*G9)))</f>
        <v>8.826135877119297</v>
      </c>
      <c r="L9" s="69">
        <f t="shared" si="2"/>
        <v>0.10435286842139825</v>
      </c>
      <c r="M9" s="53">
        <f>(1-L41*SQRT(K9)-L9)/(2/SQRT(K9))</f>
        <v>-0.1523601566052615</v>
      </c>
      <c r="N9" s="53">
        <f t="shared" si="3"/>
        <v>0.5787963702893163</v>
      </c>
      <c r="O9" s="83">
        <v>4</v>
      </c>
      <c r="P9" s="83">
        <v>48</v>
      </c>
      <c r="Q9" s="84">
        <v>2.79</v>
      </c>
      <c r="R9" s="53">
        <f>O9+P9/60+Q9/3600-(B18+C18/60+D18/3600)</f>
        <v>4.8007749999999998</v>
      </c>
      <c r="S9" s="53">
        <f>N9*R9-M9*B20</f>
        <v>5.8258742766809224</v>
      </c>
      <c r="T9" s="57">
        <f t="shared" si="0"/>
        <v>7</v>
      </c>
      <c r="U9" s="15"/>
      <c r="V9" s="15"/>
      <c r="W9" s="16"/>
      <c r="X9" s="17"/>
      <c r="Y9" s="17"/>
      <c r="Z9" s="17"/>
      <c r="AA9" s="15"/>
      <c r="AB9" s="15"/>
      <c r="AC9" s="16"/>
      <c r="AD9" s="17"/>
      <c r="AE9" s="17"/>
      <c r="AF9" s="17"/>
      <c r="AG9" s="15"/>
      <c r="AH9" s="15"/>
      <c r="AI9" s="16"/>
      <c r="AJ9" s="17"/>
      <c r="AK9" s="17"/>
      <c r="AL9" s="17"/>
    </row>
    <row r="10" spans="1:70" ht="30">
      <c r="A10" s="44">
        <v>7</v>
      </c>
      <c r="B10" s="49" t="s">
        <v>63</v>
      </c>
      <c r="C10" s="67" t="s">
        <v>64</v>
      </c>
      <c r="D10" s="68">
        <v>12.95</v>
      </c>
      <c r="E10" s="68">
        <v>3.95</v>
      </c>
      <c r="F10" s="68">
        <v>2</v>
      </c>
      <c r="G10" s="68">
        <v>8.4</v>
      </c>
      <c r="H10" s="68">
        <v>91</v>
      </c>
      <c r="I10" s="68">
        <v>1</v>
      </c>
      <c r="J10" s="68">
        <f t="shared" si="1"/>
        <v>91</v>
      </c>
      <c r="K10" s="69">
        <f>0.48*(D10+4*SQRT(E10*E10/4+F10*F10)/3-E10+0.75*SQRT(0.8*J10/(L40*G10)))</f>
        <v>8.992732120802529</v>
      </c>
      <c r="L10" s="69">
        <f t="shared" si="2"/>
        <v>7.7328176006689758E-2</v>
      </c>
      <c r="M10" s="53">
        <f>(1-L41*SQRT(K10)-L10)/(2/SQRT(K10))</f>
        <v>-0.12733019544821042</v>
      </c>
      <c r="N10" s="53">
        <f t="shared" si="3"/>
        <v>0.65538640108010715</v>
      </c>
      <c r="O10" s="83">
        <v>5</v>
      </c>
      <c r="P10" s="83">
        <v>36</v>
      </c>
      <c r="Q10" s="84">
        <v>11.84</v>
      </c>
      <c r="R10" s="53">
        <f>O10+P10/60+Q10/3600-(B18+C18/60+D18/3600)</f>
        <v>5.6032888888888888</v>
      </c>
      <c r="S10" s="53">
        <f>N10*R10-M10*B20</f>
        <v>6.2189232480652503</v>
      </c>
      <c r="T10" s="57">
        <f t="shared" si="0"/>
        <v>10</v>
      </c>
      <c r="U10" s="15"/>
      <c r="V10" s="15"/>
      <c r="W10" s="16"/>
      <c r="X10" s="17"/>
      <c r="Y10" s="17"/>
      <c r="Z10" s="17"/>
      <c r="AA10" s="15"/>
      <c r="AB10" s="15"/>
      <c r="AC10" s="16"/>
      <c r="AD10" s="17"/>
      <c r="AE10" s="17"/>
      <c r="AF10" s="17"/>
      <c r="AG10" s="15"/>
      <c r="AH10" s="15"/>
      <c r="AI10" s="16"/>
      <c r="AJ10" s="17"/>
      <c r="AK10" s="17"/>
      <c r="AL10" s="17"/>
    </row>
    <row r="11" spans="1:70" ht="30">
      <c r="A11" s="44">
        <v>8</v>
      </c>
      <c r="B11" s="49" t="s">
        <v>65</v>
      </c>
      <c r="C11" s="67" t="s">
        <v>66</v>
      </c>
      <c r="D11" s="67">
        <v>12.99</v>
      </c>
      <c r="E11" s="67">
        <v>3.99</v>
      </c>
      <c r="F11" s="67">
        <v>1.8</v>
      </c>
      <c r="G11" s="68">
        <v>8.4</v>
      </c>
      <c r="H11" s="67">
        <v>92.9</v>
      </c>
      <c r="I11" s="67">
        <v>0.9</v>
      </c>
      <c r="J11" s="68">
        <f t="shared" si="1"/>
        <v>83.610000000000014</v>
      </c>
      <c r="K11" s="69">
        <f>0.48*(D11+4*SQRT(E11*E11/4+F11*F11)/3-E11+0.75*SQRT(0.8*J11/(L40*G11)))</f>
        <v>8.7943435359299382</v>
      </c>
      <c r="L11" s="69">
        <f t="shared" si="2"/>
        <v>8.9203416825929999E-2</v>
      </c>
      <c r="M11" s="53">
        <f>(1-L41*SQRT(K11)-L11)/(2/SQRT(K11))</f>
        <v>-0.12695431067606208</v>
      </c>
      <c r="N11" s="53">
        <f t="shared" si="3"/>
        <v>0.64725618058472667</v>
      </c>
      <c r="O11" s="83">
        <v>4</v>
      </c>
      <c r="P11" s="83">
        <v>28</v>
      </c>
      <c r="Q11" s="84">
        <v>17.829999999999998</v>
      </c>
      <c r="R11" s="53">
        <f>O11+P11/60+Q11/3600-(B18+C18/60+D18/3600)</f>
        <v>4.4716194444444444</v>
      </c>
      <c r="S11" s="53">
        <f>N11*R11-M11*B20</f>
        <v>5.4333695361607504</v>
      </c>
      <c r="T11" s="57">
        <f t="shared" si="0"/>
        <v>5</v>
      </c>
      <c r="U11" s="15"/>
      <c r="V11" s="15"/>
      <c r="W11" s="16"/>
      <c r="X11" s="17"/>
      <c r="Y11" s="17"/>
      <c r="Z11" s="17"/>
      <c r="AA11" s="15"/>
      <c r="AB11" s="15"/>
      <c r="AC11" s="16"/>
      <c r="AD11" s="17"/>
      <c r="AE11" s="17"/>
      <c r="AF11" s="17"/>
      <c r="AG11" s="15"/>
      <c r="AH11" s="15"/>
      <c r="AI11" s="16"/>
      <c r="AJ11" s="17"/>
      <c r="AK11" s="17"/>
      <c r="AL11" s="17"/>
    </row>
    <row r="12" spans="1:70">
      <c r="A12" s="44">
        <v>9</v>
      </c>
      <c r="B12" s="49" t="s">
        <v>67</v>
      </c>
      <c r="C12" s="67" t="s">
        <v>68</v>
      </c>
      <c r="D12" s="68">
        <v>13.68</v>
      </c>
      <c r="E12" s="68">
        <v>4.25</v>
      </c>
      <c r="F12" s="68">
        <v>1.98</v>
      </c>
      <c r="G12" s="68">
        <v>10.5</v>
      </c>
      <c r="H12" s="68">
        <v>81.5</v>
      </c>
      <c r="I12" s="68">
        <v>1</v>
      </c>
      <c r="J12" s="68">
        <f t="shared" si="1"/>
        <v>81.5</v>
      </c>
      <c r="K12" s="69">
        <f>0.48*(D12+4*SQRT(E12*E12/4+F12*F12)/3-E12+0.75*SQRT(0.8*J12/(L40*G12)))</f>
        <v>8.817821853623613</v>
      </c>
      <c r="L12" s="69">
        <f t="shared" si="2"/>
        <v>0.10504164142116243</v>
      </c>
      <c r="M12" s="53">
        <f>(1-L41*SQRT(K12)-L12)/(2/SQRT(K12))</f>
        <v>-0.15261281575426811</v>
      </c>
      <c r="N12" s="53">
        <f t="shared" si="3"/>
        <v>0.57773167891909816</v>
      </c>
      <c r="O12" s="83">
        <v>3</v>
      </c>
      <c r="P12" s="83">
        <v>32</v>
      </c>
      <c r="Q12" s="84">
        <v>0.36</v>
      </c>
      <c r="R12" s="53">
        <f>O12+P12/60+Q12/3600-(B18+C18/60+D18/3600)</f>
        <v>3.5334333333333334</v>
      </c>
      <c r="S12" s="53">
        <f>N12*R12-M12*B20</f>
        <v>5.093632687100734</v>
      </c>
      <c r="T12" s="57">
        <f t="shared" si="0"/>
        <v>3</v>
      </c>
      <c r="U12" s="15"/>
      <c r="V12" s="15"/>
      <c r="W12" s="15"/>
      <c r="X12" s="17"/>
      <c r="Y12" s="17"/>
      <c r="Z12" s="17"/>
      <c r="AA12" s="25"/>
      <c r="AB12" s="25"/>
      <c r="AC12" s="25"/>
      <c r="AD12" s="17"/>
      <c r="AE12" s="17"/>
      <c r="AF12" s="17"/>
    </row>
    <row r="13" spans="1:70" ht="30">
      <c r="A13" s="44">
        <v>10</v>
      </c>
      <c r="B13" s="49" t="s">
        <v>70</v>
      </c>
      <c r="C13" s="67" t="s">
        <v>69</v>
      </c>
      <c r="D13" s="68">
        <v>15.4</v>
      </c>
      <c r="E13" s="68">
        <v>4.91</v>
      </c>
      <c r="F13" s="68">
        <v>2.34</v>
      </c>
      <c r="G13" s="68">
        <v>27</v>
      </c>
      <c r="H13" s="68">
        <v>100</v>
      </c>
      <c r="I13" s="68">
        <v>1</v>
      </c>
      <c r="J13" s="68">
        <f t="shared" si="1"/>
        <v>100</v>
      </c>
      <c r="K13" s="69">
        <f>0.48*(D13+4*SQRT(E13*E13/4+F13*F13)/3-E13+0.75*SQRT(0.8*J13/(L40*G13)))</f>
        <v>8.8861293837864554</v>
      </c>
      <c r="L13" s="69">
        <f t="shared" si="2"/>
        <v>0.11066983028824326</v>
      </c>
      <c r="M13" s="53">
        <f>(1-L41*SQRT(K13)-L13)/(2/SQRT(K13))</f>
        <v>-0.16734039331349818</v>
      </c>
      <c r="N13" s="53">
        <f>1+0.7*M13*SQRT(K13)-L13</f>
        <v>0.54014552168903907</v>
      </c>
      <c r="O13" s="83">
        <v>3</v>
      </c>
      <c r="P13" s="83">
        <v>42</v>
      </c>
      <c r="Q13" s="84">
        <v>25.48</v>
      </c>
      <c r="R13" s="53">
        <f>O13+P13/60+Q13/3600-(B18+C18/60+D18/3600)</f>
        <v>3.7070777777777781</v>
      </c>
      <c r="S13" s="53">
        <f>N13*R13-M13*B20</f>
        <v>5.3491693264895854</v>
      </c>
      <c r="T13" s="57">
        <f t="shared" si="0"/>
        <v>4</v>
      </c>
      <c r="U13" s="15"/>
      <c r="V13" s="15"/>
      <c r="W13" s="15"/>
      <c r="X13" s="17"/>
      <c r="Y13" s="17"/>
      <c r="Z13" s="17"/>
      <c r="AA13" s="25"/>
      <c r="AB13" s="25"/>
      <c r="AC13" s="25"/>
      <c r="AD13" s="17"/>
      <c r="AE13" s="17"/>
      <c r="AF13" s="17"/>
    </row>
    <row r="14" spans="1:70">
      <c r="A14" s="96"/>
      <c r="B14" s="97"/>
      <c r="C14" s="98"/>
      <c r="D14" s="99"/>
      <c r="E14" s="99"/>
      <c r="F14" s="99"/>
      <c r="G14" s="99"/>
      <c r="H14" s="99"/>
      <c r="I14" s="99"/>
      <c r="J14" s="99"/>
      <c r="K14" s="100"/>
      <c r="L14" s="100"/>
      <c r="M14" s="100"/>
      <c r="N14" s="100"/>
      <c r="O14" s="101"/>
      <c r="P14" s="101"/>
      <c r="Q14" s="101"/>
      <c r="R14" s="100"/>
      <c r="S14" s="100"/>
      <c r="T14" s="101"/>
      <c r="U14" s="15"/>
      <c r="V14" s="15"/>
      <c r="W14" s="15"/>
      <c r="X14" s="17"/>
      <c r="Y14" s="17"/>
      <c r="Z14" s="17"/>
      <c r="AA14" s="25"/>
      <c r="AB14" s="25"/>
      <c r="AC14" s="25"/>
      <c r="AD14" s="17"/>
      <c r="AE14" s="17"/>
      <c r="AF14" s="17"/>
    </row>
    <row r="15" spans="1:70">
      <c r="A15" s="90"/>
      <c r="B15" s="90" t="s">
        <v>39</v>
      </c>
      <c r="C15" s="102">
        <v>42493</v>
      </c>
      <c r="D15" s="91"/>
      <c r="E15" s="91"/>
      <c r="F15" s="92" t="s">
        <v>23</v>
      </c>
      <c r="G15" s="92"/>
      <c r="H15" s="92"/>
      <c r="I15" s="91"/>
      <c r="J15" s="93"/>
      <c r="K15" s="93" t="s">
        <v>24</v>
      </c>
      <c r="L15" s="93"/>
      <c r="M15" s="93"/>
      <c r="N15" s="93"/>
      <c r="O15" s="93"/>
      <c r="P15" s="93"/>
      <c r="Q15" s="93"/>
      <c r="R15" s="93"/>
      <c r="S15" s="93"/>
      <c r="T15" s="93"/>
    </row>
    <row r="16" spans="1:70">
      <c r="A16" s="90"/>
      <c r="B16" s="90" t="s">
        <v>25</v>
      </c>
      <c r="C16" s="91"/>
      <c r="D16" s="91"/>
      <c r="E16" s="91"/>
      <c r="F16" s="91"/>
      <c r="G16" s="91"/>
      <c r="H16" s="91"/>
      <c r="I16" s="91"/>
      <c r="J16" s="93"/>
      <c r="K16" s="93" t="s">
        <v>49</v>
      </c>
      <c r="L16" s="93"/>
      <c r="M16" s="93"/>
      <c r="N16" s="93"/>
      <c r="O16" s="93"/>
      <c r="P16" s="93"/>
      <c r="Q16" s="93"/>
      <c r="R16" s="93"/>
      <c r="S16" s="93"/>
      <c r="T16" s="93"/>
    </row>
    <row r="17" spans="1:20">
      <c r="A17" s="90"/>
      <c r="B17" s="90" t="s">
        <v>19</v>
      </c>
      <c r="C17" s="91"/>
      <c r="D17" s="91" t="s">
        <v>21</v>
      </c>
      <c r="E17" s="91"/>
      <c r="F17" s="91"/>
      <c r="G17" s="91"/>
      <c r="H17" s="91"/>
      <c r="I17" s="91"/>
      <c r="J17" s="93"/>
      <c r="K17" s="93" t="s">
        <v>26</v>
      </c>
      <c r="L17" s="93"/>
      <c r="M17" s="93"/>
      <c r="N17" s="93"/>
      <c r="O17" s="93"/>
      <c r="P17" s="93"/>
      <c r="Q17" s="93"/>
      <c r="R17" s="93"/>
      <c r="S17" s="93"/>
      <c r="T17" s="93"/>
    </row>
    <row r="18" spans="1:20">
      <c r="A18" s="90"/>
      <c r="B18" s="94">
        <v>0</v>
      </c>
      <c r="C18" s="95"/>
      <c r="D18" s="95">
        <v>0</v>
      </c>
      <c r="E18" s="91"/>
      <c r="F18" s="91">
        <v>6</v>
      </c>
      <c r="G18" s="91"/>
      <c r="H18" s="91"/>
      <c r="I18" s="91"/>
      <c r="J18" s="93"/>
      <c r="K18" s="93" t="s">
        <v>27</v>
      </c>
      <c r="L18" s="93"/>
      <c r="M18" s="93"/>
      <c r="N18" s="93"/>
      <c r="O18" s="93"/>
      <c r="P18" s="93"/>
      <c r="Q18" s="93"/>
      <c r="R18" s="93"/>
      <c r="S18" s="93"/>
      <c r="T18" s="93"/>
    </row>
    <row r="19" spans="1:20">
      <c r="A19" s="90"/>
      <c r="B19" s="90" t="s">
        <v>28</v>
      </c>
      <c r="C19" s="91"/>
      <c r="D19" s="91"/>
      <c r="E19" s="91"/>
      <c r="F19" s="91"/>
      <c r="G19" s="91"/>
      <c r="H19" s="91"/>
      <c r="I19" s="91"/>
      <c r="J19" s="93"/>
      <c r="K19" s="93" t="s">
        <v>29</v>
      </c>
      <c r="L19" s="93"/>
      <c r="M19" s="93"/>
      <c r="N19" s="93"/>
      <c r="O19" s="93"/>
      <c r="P19" s="93"/>
      <c r="Q19" s="93"/>
      <c r="R19" s="93"/>
      <c r="S19" s="93"/>
      <c r="T19" s="93"/>
    </row>
    <row r="20" spans="1:20">
      <c r="A20" s="90"/>
      <c r="B20" s="90">
        <v>20</v>
      </c>
      <c r="C20" s="91"/>
      <c r="D20" s="91"/>
      <c r="E20" s="91"/>
      <c r="F20" s="91"/>
      <c r="G20" s="91"/>
      <c r="H20" s="91"/>
      <c r="I20" s="91"/>
      <c r="J20" s="93"/>
      <c r="K20" s="93" t="s">
        <v>30</v>
      </c>
      <c r="L20" s="93"/>
      <c r="M20" s="93"/>
      <c r="N20" s="93"/>
      <c r="O20" s="93"/>
      <c r="P20" s="93"/>
      <c r="Q20" s="93"/>
      <c r="R20" s="93"/>
      <c r="S20" s="93"/>
      <c r="T20" s="93"/>
    </row>
    <row r="21" spans="1:20">
      <c r="J21" s="4"/>
      <c r="K21" s="4" t="s">
        <v>31</v>
      </c>
      <c r="L21" s="4"/>
      <c r="M21" s="4"/>
      <c r="N21" s="4"/>
    </row>
    <row r="22" spans="1:20">
      <c r="J22" s="4"/>
      <c r="K22" s="4"/>
      <c r="L22" s="4"/>
      <c r="M22" s="4"/>
      <c r="N22" s="4"/>
    </row>
    <row r="23" spans="1:20">
      <c r="J23" s="4"/>
      <c r="K23" s="4" t="s">
        <v>33</v>
      </c>
      <c r="L23" s="4"/>
      <c r="M23" s="4"/>
      <c r="N23" s="4"/>
    </row>
    <row r="24" spans="1:20">
      <c r="D24" s="3" t="s">
        <v>21</v>
      </c>
      <c r="J24" s="4"/>
      <c r="K24" s="4" t="s">
        <v>34</v>
      </c>
      <c r="L24" s="4"/>
      <c r="M24" s="4"/>
      <c r="N24" s="4"/>
    </row>
    <row r="25" spans="1:20">
      <c r="B25" s="27"/>
      <c r="C25" s="19"/>
      <c r="D25" s="19">
        <v>0</v>
      </c>
      <c r="F25" s="3">
        <v>6</v>
      </c>
      <c r="J25" s="4"/>
      <c r="K25" s="4" t="s">
        <v>35</v>
      </c>
      <c r="L25" s="4"/>
      <c r="M25" s="4"/>
      <c r="N25" s="4"/>
    </row>
    <row r="26" spans="1:20">
      <c r="J26" s="4"/>
      <c r="K26" s="4" t="s">
        <v>36</v>
      </c>
      <c r="L26" s="4"/>
      <c r="M26" s="4"/>
      <c r="N26" s="4"/>
    </row>
    <row r="27" spans="1:20">
      <c r="B27" s="27"/>
      <c r="J27" s="4"/>
      <c r="K27" s="4" t="s">
        <v>37</v>
      </c>
      <c r="L27" s="4"/>
      <c r="M27" s="4"/>
      <c r="N27" s="4"/>
    </row>
    <row r="28" spans="1:20">
      <c r="J28" s="4"/>
      <c r="K28" s="4" t="s">
        <v>38</v>
      </c>
      <c r="L28" s="4"/>
      <c r="M28" s="4"/>
      <c r="N28" s="4"/>
    </row>
    <row r="29" spans="1:20">
      <c r="J29" s="4"/>
      <c r="K29" s="4" t="s">
        <v>40</v>
      </c>
      <c r="L29" s="4"/>
      <c r="M29" s="4"/>
      <c r="N29" s="4"/>
    </row>
    <row r="30" spans="1:20">
      <c r="J30" s="4"/>
      <c r="K30" s="4" t="s">
        <v>41</v>
      </c>
      <c r="L30" s="4"/>
      <c r="M30" s="4"/>
      <c r="N30" s="4"/>
    </row>
    <row r="31" spans="1:20">
      <c r="D31" s="3" t="s">
        <v>21</v>
      </c>
      <c r="J31" s="4"/>
      <c r="K31" s="4" t="s">
        <v>50</v>
      </c>
      <c r="L31" s="4"/>
      <c r="M31" s="4"/>
      <c r="N31" s="4"/>
    </row>
    <row r="32" spans="1:20">
      <c r="B32" s="27"/>
      <c r="C32" s="19"/>
      <c r="D32" s="19">
        <v>0</v>
      </c>
      <c r="F32" s="3">
        <v>4</v>
      </c>
      <c r="J32" s="4"/>
      <c r="K32" s="4" t="s">
        <v>42</v>
      </c>
      <c r="L32" s="4"/>
      <c r="M32" s="4"/>
      <c r="N32" s="4"/>
    </row>
    <row r="33" spans="2:14">
      <c r="J33" s="4"/>
      <c r="K33" s="4" t="s">
        <v>43</v>
      </c>
      <c r="L33" s="4"/>
      <c r="M33" s="4"/>
      <c r="N33" s="4"/>
    </row>
    <row r="34" spans="2:14">
      <c r="B34" s="27"/>
      <c r="J34" s="4"/>
      <c r="K34" s="4" t="s">
        <v>44</v>
      </c>
      <c r="L34" s="4"/>
      <c r="M34" s="4"/>
      <c r="N34" s="4"/>
    </row>
    <row r="35" spans="2:14">
      <c r="J35" s="4"/>
      <c r="K35" s="4" t="s">
        <v>45</v>
      </c>
      <c r="L35" s="4"/>
      <c r="M35" s="4"/>
      <c r="N35" s="4"/>
    </row>
    <row r="36" spans="2:14">
      <c r="E36" s="4"/>
      <c r="F36" s="4"/>
      <c r="G36" s="4"/>
      <c r="H36" s="4"/>
      <c r="I36" s="4"/>
      <c r="J36" s="4"/>
      <c r="K36" s="4" t="s">
        <v>46</v>
      </c>
      <c r="L36" s="4"/>
      <c r="M36" s="4"/>
      <c r="N36" s="4"/>
    </row>
    <row r="37" spans="2:14">
      <c r="J37" s="4"/>
      <c r="K37" s="4"/>
      <c r="L37" s="4"/>
      <c r="M37" s="4"/>
      <c r="N37" s="4"/>
    </row>
    <row r="38" spans="2:14">
      <c r="D38" s="3" t="s">
        <v>21</v>
      </c>
      <c r="J38" s="4"/>
      <c r="K38" s="4"/>
      <c r="L38" s="4"/>
      <c r="M38" s="4"/>
      <c r="N38" s="4"/>
    </row>
    <row r="39" spans="2:14">
      <c r="B39" s="27"/>
      <c r="C39" s="19"/>
      <c r="D39" s="19">
        <v>0</v>
      </c>
      <c r="F39" s="3">
        <v>6</v>
      </c>
      <c r="K39" s="4"/>
    </row>
    <row r="40" spans="2:14">
      <c r="K40" t="s">
        <v>74</v>
      </c>
      <c r="L40">
        <v>0.13600000000000001</v>
      </c>
    </row>
    <row r="41" spans="2:14">
      <c r="B41" s="27"/>
      <c r="K41" t="s">
        <v>75</v>
      </c>
      <c r="L41">
        <v>0.33600000000000002</v>
      </c>
    </row>
  </sheetData>
  <mergeCells count="22">
    <mergeCell ref="AA1:AF1"/>
    <mergeCell ref="AG1:AL1"/>
    <mergeCell ref="X2:X3"/>
    <mergeCell ref="D1:J1"/>
    <mergeCell ref="K1:N1"/>
    <mergeCell ref="O1:T1"/>
    <mergeCell ref="U1:Z1"/>
    <mergeCell ref="O2:Q2"/>
    <mergeCell ref="R2:R3"/>
    <mergeCell ref="S2:S3"/>
    <mergeCell ref="T2:T3"/>
    <mergeCell ref="U2:W2"/>
    <mergeCell ref="AG2:AI2"/>
    <mergeCell ref="AJ2:AJ3"/>
    <mergeCell ref="AK2:AK3"/>
    <mergeCell ref="AL2:AL3"/>
    <mergeCell ref="Y2:Y3"/>
    <mergeCell ref="Z2:Z3"/>
    <mergeCell ref="AA2:AC2"/>
    <mergeCell ref="AD2:AD3"/>
    <mergeCell ref="AE2:AE3"/>
    <mergeCell ref="AF2:AF3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R41"/>
  <sheetViews>
    <sheetView topLeftCell="C4" workbookViewId="0">
      <selection activeCell="C4" sqref="A1:XFD1048576"/>
    </sheetView>
  </sheetViews>
  <sheetFormatPr defaultRowHeight="15"/>
  <cols>
    <col min="1" max="1" width="6.7109375" style="1" customWidth="1"/>
    <col min="2" max="2" width="19" style="2" customWidth="1"/>
    <col min="3" max="3" width="13.7109375" style="3" customWidth="1"/>
    <col min="4" max="4" width="8.5703125" style="3" customWidth="1"/>
    <col min="5" max="6" width="8.42578125" style="3" customWidth="1"/>
    <col min="7" max="7" width="8.85546875" style="3" customWidth="1"/>
    <col min="8" max="8" width="11.85546875" style="3" customWidth="1"/>
    <col min="9" max="9" width="9.28515625" style="3" customWidth="1"/>
    <col min="10" max="10" width="11.85546875" customWidth="1"/>
    <col min="11" max="11" width="10.42578125" customWidth="1"/>
    <col min="12" max="12" width="11" customWidth="1"/>
    <col min="13" max="14" width="8.28515625" customWidth="1"/>
    <col min="15" max="15" width="3.85546875" style="4" customWidth="1"/>
    <col min="16" max="16" width="4.7109375" style="4" customWidth="1"/>
    <col min="17" max="17" width="8" style="4" customWidth="1"/>
    <col min="18" max="18" width="10.85546875" customWidth="1"/>
    <col min="19" max="19" width="9.5703125" customWidth="1"/>
    <col min="20" max="20" width="10.140625" customWidth="1"/>
    <col min="21" max="21" width="4.28515625" customWidth="1"/>
    <col min="22" max="22" width="4.7109375" customWidth="1"/>
    <col min="23" max="23" width="5.28515625" customWidth="1"/>
    <col min="24" max="24" width="15" customWidth="1"/>
    <col min="25" max="25" width="12.42578125" customWidth="1"/>
    <col min="26" max="26" width="7.5703125" customWidth="1"/>
    <col min="27" max="27" width="4.140625" customWidth="1"/>
    <col min="28" max="28" width="4.7109375" customWidth="1"/>
    <col min="29" max="29" width="5" customWidth="1"/>
    <col min="30" max="30" width="9.85546875" customWidth="1"/>
    <col min="31" max="31" width="9.28515625" customWidth="1"/>
    <col min="33" max="33" width="3.85546875" customWidth="1"/>
    <col min="34" max="34" width="5" customWidth="1"/>
    <col min="35" max="35" width="4.7109375" customWidth="1"/>
  </cols>
  <sheetData>
    <row r="1" spans="1:70" s="7" customFormat="1">
      <c r="A1" s="1" t="s">
        <v>0</v>
      </c>
      <c r="B1" s="5" t="s">
        <v>1</v>
      </c>
      <c r="C1" s="6" t="s">
        <v>2</v>
      </c>
      <c r="D1" s="105" t="s">
        <v>3</v>
      </c>
      <c r="E1" s="105"/>
      <c r="F1" s="105"/>
      <c r="G1" s="105"/>
      <c r="H1" s="105"/>
      <c r="I1" s="105"/>
      <c r="J1" s="105"/>
      <c r="K1" s="105" t="s">
        <v>4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70" s="7" customFormat="1" ht="33" customHeight="1">
      <c r="A2" s="1"/>
      <c r="B2" s="5"/>
      <c r="C2" s="4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6" t="s">
        <v>5</v>
      </c>
      <c r="P2" s="106"/>
      <c r="Q2" s="106"/>
      <c r="R2" s="104" t="s">
        <v>6</v>
      </c>
      <c r="S2" s="104" t="s">
        <v>7</v>
      </c>
      <c r="T2" s="103" t="s">
        <v>8</v>
      </c>
      <c r="U2" s="106"/>
      <c r="V2" s="106"/>
      <c r="W2" s="106"/>
      <c r="X2" s="104"/>
      <c r="Y2" s="104"/>
      <c r="Z2" s="103"/>
      <c r="AA2" s="107"/>
      <c r="AB2" s="107"/>
      <c r="AC2" s="107"/>
      <c r="AD2" s="104"/>
      <c r="AE2" s="104"/>
      <c r="AF2" s="103"/>
      <c r="AG2" s="107"/>
      <c r="AH2" s="107"/>
      <c r="AI2" s="107"/>
      <c r="AJ2" s="104"/>
      <c r="AK2" s="104"/>
      <c r="AL2" s="103"/>
    </row>
    <row r="3" spans="1:70" s="7" customFormat="1" ht="75">
      <c r="A3" s="1"/>
      <c r="B3" s="5"/>
      <c r="C3" s="6"/>
      <c r="D3" s="6" t="s">
        <v>9</v>
      </c>
      <c r="E3" s="6" t="s">
        <v>10</v>
      </c>
      <c r="F3" s="6" t="s">
        <v>11</v>
      </c>
      <c r="G3" s="37" t="s">
        <v>48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2" t="s">
        <v>19</v>
      </c>
      <c r="P3" s="2" t="s">
        <v>20</v>
      </c>
      <c r="Q3" s="2" t="s">
        <v>21</v>
      </c>
      <c r="R3" s="104"/>
      <c r="S3" s="104"/>
      <c r="T3" s="104"/>
      <c r="U3" s="2"/>
      <c r="V3" s="2"/>
      <c r="W3" s="2"/>
      <c r="X3" s="104"/>
      <c r="Y3" s="104"/>
      <c r="Z3" s="104"/>
      <c r="AA3" s="2"/>
      <c r="AB3" s="2"/>
      <c r="AC3" s="2"/>
      <c r="AD3" s="104"/>
      <c r="AE3" s="104"/>
      <c r="AF3" s="104"/>
      <c r="AG3" s="2"/>
      <c r="AH3" s="2"/>
      <c r="AI3" s="2"/>
      <c r="AJ3" s="104"/>
      <c r="AK3" s="104"/>
      <c r="AL3" s="104"/>
    </row>
    <row r="4" spans="1:70" ht="31.5" customHeight="1">
      <c r="A4" s="2">
        <v>1</v>
      </c>
      <c r="B4" s="38" t="s">
        <v>52</v>
      </c>
      <c r="C4" s="8" t="s">
        <v>53</v>
      </c>
      <c r="D4" s="9">
        <v>12.34</v>
      </c>
      <c r="E4" s="9">
        <v>4.2</v>
      </c>
      <c r="F4" s="9">
        <v>2.1</v>
      </c>
      <c r="G4" s="9">
        <v>7.5</v>
      </c>
      <c r="H4" s="9">
        <v>71</v>
      </c>
      <c r="I4" s="9">
        <v>1</v>
      </c>
      <c r="J4" s="9">
        <f>H4*I4</f>
        <v>71</v>
      </c>
      <c r="K4" s="10">
        <f>0.48*(D4+4*SQRT(E4*E4/4+F4*F4)/3-E4+0.75*SQRT(0.8*J4/(L40*G4)))</f>
        <v>8.4943395479189405</v>
      </c>
      <c r="L4" s="10">
        <f>0.62/SQRT(K4)*(1-((0.432*J4)/D4)/(E4+0.32*SQRT(E4*E4/4+F4*F4)))</f>
        <v>0.11006538134244849</v>
      </c>
      <c r="M4" s="10">
        <f>(1-L41*SQRT(K4)-L4)/(2/SQRT(K4))</f>
        <v>-0.13018958450370158</v>
      </c>
      <c r="N4" s="10">
        <f>1+0.7*M4*SQRT(K4)-L4</f>
        <v>0.62432787977838355</v>
      </c>
      <c r="O4" s="11">
        <v>2</v>
      </c>
      <c r="P4" s="11">
        <v>39</v>
      </c>
      <c r="Q4" s="12">
        <v>56.7</v>
      </c>
      <c r="R4" s="13">
        <f>O4+P4/60+Q4/3600-(B18+C18/60+D18/3600)</f>
        <v>2.6657500000000001</v>
      </c>
      <c r="S4" s="13">
        <f>N4*R4-M4*B20</f>
        <v>2.0678897574807009</v>
      </c>
      <c r="T4" s="14">
        <f t="shared" ref="T4:T13" si="0">RANK($S4,$S$4:$S$13,1)</f>
        <v>3</v>
      </c>
      <c r="U4" s="15"/>
      <c r="V4" s="15"/>
      <c r="W4" s="16"/>
      <c r="X4" s="17"/>
      <c r="Y4" s="17"/>
      <c r="Z4" s="18"/>
      <c r="AA4" s="15"/>
      <c r="AB4" s="15"/>
      <c r="AC4" s="16"/>
      <c r="AD4" s="17"/>
      <c r="AE4" s="17"/>
      <c r="AF4" s="17"/>
      <c r="AG4" s="15"/>
      <c r="AH4" s="15"/>
      <c r="AI4" s="16"/>
      <c r="AJ4" s="17"/>
      <c r="AK4" s="17"/>
      <c r="AL4" s="17"/>
    </row>
    <row r="5" spans="1:70" s="23" customFormat="1" ht="30">
      <c r="A5" s="43">
        <v>2</v>
      </c>
      <c r="B5" s="39" t="s">
        <v>54</v>
      </c>
      <c r="C5" s="29" t="s">
        <v>55</v>
      </c>
      <c r="D5" s="30">
        <v>12.34</v>
      </c>
      <c r="E5" s="30">
        <v>3.99</v>
      </c>
      <c r="F5" s="30">
        <v>2.1</v>
      </c>
      <c r="G5" s="30">
        <v>7.86</v>
      </c>
      <c r="H5" s="30">
        <v>79</v>
      </c>
      <c r="I5" s="30">
        <v>1</v>
      </c>
      <c r="J5" s="30">
        <f>H5*I5</f>
        <v>79</v>
      </c>
      <c r="K5" s="31">
        <f>0.48*(D5+4*SQRT(E5*E5/4+F5*F5)/3-E5+0.75*SQRT(0.8*J5/(L40*G5)))</f>
        <v>8.6298852292668364</v>
      </c>
      <c r="L5" s="31">
        <f>0.62/SQRT(K5)*(1-((0.432*J5)/D5)/(E5+0.32*SQRT(E5*E5/4+F5*F5)))</f>
        <v>9.2340103576074709E-2</v>
      </c>
      <c r="M5" s="31">
        <f>(1-L41*SQRT(K5)-L5)/(2/SQRT(K5))</f>
        <v>-0.11661962394050816</v>
      </c>
      <c r="N5" s="31">
        <f>1+0.7*M5*SQRT(K5)-L5</f>
        <v>0.66784719206320797</v>
      </c>
      <c r="O5" s="32">
        <v>2</v>
      </c>
      <c r="P5" s="32">
        <v>40</v>
      </c>
      <c r="Q5" s="33">
        <v>21.83</v>
      </c>
      <c r="R5" s="34">
        <f>O5+P5/60+Q5/3600-(B18+C18/60+D18/3600)</f>
        <v>2.6727305555555554</v>
      </c>
      <c r="S5" s="34">
        <f>N5*R5-M5*B20</f>
        <v>2.1464964308848908</v>
      </c>
      <c r="T5" s="35">
        <f t="shared" si="0"/>
        <v>5</v>
      </c>
      <c r="U5" s="36"/>
      <c r="V5" s="21"/>
      <c r="W5" s="12"/>
      <c r="X5" s="13"/>
      <c r="Y5" s="13"/>
      <c r="Z5" s="18"/>
      <c r="AA5" s="21"/>
      <c r="AB5" s="21"/>
      <c r="AC5" s="12"/>
      <c r="AD5" s="13"/>
      <c r="AE5" s="13"/>
      <c r="AF5" s="13"/>
      <c r="AG5" s="21"/>
      <c r="AH5" s="21"/>
      <c r="AI5" s="12"/>
      <c r="AJ5" s="13"/>
      <c r="AK5" s="13"/>
      <c r="AL5" s="13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1:70" ht="30">
      <c r="A6" s="2">
        <v>3</v>
      </c>
      <c r="B6" s="38" t="s">
        <v>56</v>
      </c>
      <c r="C6" s="3" t="s">
        <v>57</v>
      </c>
      <c r="D6" s="19">
        <v>13.76</v>
      </c>
      <c r="E6" s="19">
        <v>4.24</v>
      </c>
      <c r="F6" s="19">
        <v>2.2000000000000002</v>
      </c>
      <c r="G6" s="19">
        <v>9.64</v>
      </c>
      <c r="H6" s="19">
        <v>91</v>
      </c>
      <c r="I6" s="19">
        <v>1</v>
      </c>
      <c r="J6" s="19">
        <f t="shared" ref="J6:J13" si="1">H6*I6</f>
        <v>91</v>
      </c>
      <c r="K6" s="20">
        <f>0.48*(D6+4*SQRT(E6*E6/4+F6*F6)/3-E6+0.75*SQRT(0.8*J6/(L40*G6)))</f>
        <v>9.2075705757902266</v>
      </c>
      <c r="L6" s="20">
        <f t="shared" ref="L6:L13" si="2">0.62/SQRT(K6)*(1-((0.432*J6)/D6)/(E6+0.32*SQRT(E6*E6/4+F6*F6)))</f>
        <v>9.2444763375792396E-2</v>
      </c>
      <c r="M6" s="20">
        <f>(1-L41*SQRT(K6)-L6)/(2/SQRT(K6))</f>
        <v>-0.1699300076305239</v>
      </c>
      <c r="N6" s="20">
        <f t="shared" ref="N6:N12" si="3">1+0.7*M6*SQRT(K6)-L6</f>
        <v>0.54661055659228264</v>
      </c>
      <c r="O6" s="4">
        <v>2</v>
      </c>
      <c r="P6" s="4">
        <v>44</v>
      </c>
      <c r="Q6" s="16">
        <v>51.29</v>
      </c>
      <c r="R6" s="17">
        <f>O6+P6/60+Q6/3600-(B18+C18/60+D18/3600)</f>
        <v>2.7475805555555555</v>
      </c>
      <c r="S6" s="17">
        <f>N6*R6-M6*B20</f>
        <v>2.0286395604089793</v>
      </c>
      <c r="T6" s="24">
        <f t="shared" si="0"/>
        <v>1</v>
      </c>
      <c r="U6" s="15"/>
      <c r="V6" s="15"/>
      <c r="W6" s="16"/>
      <c r="X6" s="13"/>
      <c r="Y6" s="13"/>
      <c r="Z6" s="17"/>
      <c r="AA6" s="15"/>
      <c r="AB6" s="15"/>
      <c r="AC6" s="16"/>
      <c r="AD6" s="17"/>
      <c r="AE6" s="17"/>
      <c r="AF6" s="17"/>
      <c r="AG6" s="15"/>
      <c r="AH6" s="15"/>
      <c r="AI6" s="16"/>
      <c r="AJ6" s="17"/>
      <c r="AK6" s="17"/>
      <c r="AL6" s="17"/>
    </row>
    <row r="7" spans="1:70" ht="30">
      <c r="A7" s="2">
        <v>4</v>
      </c>
      <c r="B7" s="38" t="s">
        <v>58</v>
      </c>
      <c r="C7" s="3" t="s">
        <v>51</v>
      </c>
      <c r="D7" s="19">
        <v>13.8</v>
      </c>
      <c r="E7" s="19">
        <v>4.3499999999999996</v>
      </c>
      <c r="F7" s="19">
        <v>2.1</v>
      </c>
      <c r="G7" s="19">
        <v>12.6</v>
      </c>
      <c r="H7" s="19">
        <v>107</v>
      </c>
      <c r="I7" s="19">
        <v>1</v>
      </c>
      <c r="J7" s="19">
        <f t="shared" si="1"/>
        <v>107</v>
      </c>
      <c r="K7" s="20">
        <f>0.48*(D7+4*SQRT(E7*E7/4+F7*F7)/3-E7+0.75*SQRT(0.8*J7/(L40*G7)))</f>
        <v>9.0153375795676016</v>
      </c>
      <c r="L7" s="20">
        <f t="shared" si="2"/>
        <v>7.6418736846133206E-2</v>
      </c>
      <c r="M7" s="20">
        <f>(1-L41*SQRT(K7)-L7)/(2/SQRT(K7))</f>
        <v>-0.12802486270966182</v>
      </c>
      <c r="N7" s="20">
        <f t="shared" si="3"/>
        <v>0.65450006330389987</v>
      </c>
      <c r="O7" s="4">
        <v>2</v>
      </c>
      <c r="P7" s="4">
        <v>31</v>
      </c>
      <c r="Q7" s="16">
        <v>38.89</v>
      </c>
      <c r="R7" s="17">
        <f>O7+P7/60+Q7/3600-(B18+C18/60+D18/3600)</f>
        <v>2.5274694444444443</v>
      </c>
      <c r="S7" s="17">
        <f>N7*R7-M7*B20</f>
        <v>2.0511059857875131</v>
      </c>
      <c r="T7" s="24">
        <f t="shared" si="0"/>
        <v>2</v>
      </c>
      <c r="U7" s="15"/>
      <c r="V7" s="15"/>
      <c r="W7" s="16"/>
      <c r="X7" s="17"/>
      <c r="Y7" s="17"/>
      <c r="Z7" s="17"/>
      <c r="AA7" s="15"/>
      <c r="AB7" s="15"/>
      <c r="AC7" s="16"/>
      <c r="AD7" s="17"/>
      <c r="AE7" s="17"/>
      <c r="AF7" s="17"/>
      <c r="AG7" s="15"/>
      <c r="AH7" s="15"/>
      <c r="AI7" s="16"/>
      <c r="AJ7" s="17"/>
      <c r="AK7" s="17"/>
      <c r="AL7" s="17"/>
    </row>
    <row r="8" spans="1:70" ht="30">
      <c r="A8" s="2">
        <v>5</v>
      </c>
      <c r="B8" s="38" t="s">
        <v>59</v>
      </c>
      <c r="C8" s="3" t="s">
        <v>60</v>
      </c>
      <c r="D8" s="19">
        <v>13.1</v>
      </c>
      <c r="E8" s="19">
        <v>4.12</v>
      </c>
      <c r="F8" s="19">
        <v>2</v>
      </c>
      <c r="G8" s="19">
        <v>8.8000000000000007</v>
      </c>
      <c r="H8" s="19">
        <v>91</v>
      </c>
      <c r="I8" s="19">
        <v>0.9</v>
      </c>
      <c r="J8" s="9">
        <f t="shared" si="1"/>
        <v>81.900000000000006</v>
      </c>
      <c r="K8" s="10">
        <f>0.48*(D8+4*SQRT(E8*E8/4+F8*F8)/3-E8+0.75*SQRT(0.8*J8/(L40*G8)))</f>
        <v>8.8116060639811025</v>
      </c>
      <c r="L8" s="10">
        <f t="shared" si="2"/>
        <v>9.6911286157133833E-2</v>
      </c>
      <c r="M8" s="10">
        <f>(1-L41*SQRT(K8)-L8)/(2/SQRT(K8))</f>
        <v>-0.1399697673057306</v>
      </c>
      <c r="N8" s="10">
        <f t="shared" si="3"/>
        <v>0.61224490920184416</v>
      </c>
      <c r="O8" s="80">
        <v>10</v>
      </c>
      <c r="P8" s="80"/>
      <c r="Q8" s="12"/>
      <c r="R8" s="13">
        <f>O8+P8/60+Q8/3600-(B18+C18/60+D18/3600)</f>
        <v>10</v>
      </c>
      <c r="S8" s="13">
        <f>N8*R8-M8*B20</f>
        <v>6.5563553706662061</v>
      </c>
      <c r="T8" s="24">
        <f t="shared" si="0"/>
        <v>10</v>
      </c>
      <c r="U8" s="21"/>
      <c r="V8" s="21"/>
      <c r="W8" s="12"/>
      <c r="X8" s="13"/>
      <c r="Y8" s="13"/>
      <c r="Z8" s="13"/>
      <c r="AA8" s="21"/>
      <c r="AB8" s="21"/>
      <c r="AC8" s="12"/>
      <c r="AD8" s="13"/>
      <c r="AE8" s="13"/>
      <c r="AF8" s="13"/>
      <c r="AG8" s="21"/>
      <c r="AH8" s="21"/>
      <c r="AI8" s="12"/>
      <c r="AJ8" s="13"/>
      <c r="AK8" s="13"/>
      <c r="AL8" s="17"/>
    </row>
    <row r="9" spans="1:70" ht="30">
      <c r="A9" s="2">
        <v>6</v>
      </c>
      <c r="B9" s="41" t="s">
        <v>61</v>
      </c>
      <c r="C9" s="3" t="s">
        <v>62</v>
      </c>
      <c r="D9" s="19">
        <v>13.26</v>
      </c>
      <c r="E9" s="19">
        <v>4.43</v>
      </c>
      <c r="F9" s="19">
        <v>1.8</v>
      </c>
      <c r="G9" s="19">
        <v>8.1999999999999993</v>
      </c>
      <c r="H9" s="19">
        <v>82</v>
      </c>
      <c r="I9" s="19">
        <v>1</v>
      </c>
      <c r="J9" s="19">
        <f t="shared" si="1"/>
        <v>82</v>
      </c>
      <c r="K9" s="20">
        <f>0.48*(D9+4*SQRT(E9*E9/4+F9*F9)/3-E9+0.75*SQRT(0.8*J9/(L40*G9)))</f>
        <v>8.826135877119297</v>
      </c>
      <c r="L9" s="20">
        <f t="shared" si="2"/>
        <v>0.10435286842139825</v>
      </c>
      <c r="M9" s="10">
        <f>(1-L41*SQRT(K9)-L9)/(2/SQRT(K9))</f>
        <v>-0.1523601566052615</v>
      </c>
      <c r="N9" s="10">
        <f t="shared" si="3"/>
        <v>0.5787963702893163</v>
      </c>
      <c r="O9" s="80">
        <v>10</v>
      </c>
      <c r="P9" s="80"/>
      <c r="Q9" s="12"/>
      <c r="R9" s="13">
        <f>O9+P9/60+Q9/3600-(B18+C18/60+D18/3600)</f>
        <v>10</v>
      </c>
      <c r="S9" s="13">
        <f>N9*R9-M9*B20</f>
        <v>6.2602801883694736</v>
      </c>
      <c r="T9" s="24">
        <f t="shared" si="0"/>
        <v>9</v>
      </c>
      <c r="U9" s="15"/>
      <c r="V9" s="15"/>
      <c r="W9" s="16"/>
      <c r="X9" s="17"/>
      <c r="Y9" s="17"/>
      <c r="Z9" s="17"/>
      <c r="AA9" s="15"/>
      <c r="AB9" s="15"/>
      <c r="AC9" s="16"/>
      <c r="AD9" s="17"/>
      <c r="AE9" s="17"/>
      <c r="AF9" s="17"/>
      <c r="AG9" s="15"/>
      <c r="AH9" s="15"/>
      <c r="AI9" s="16"/>
      <c r="AJ9" s="17"/>
      <c r="AK9" s="17"/>
      <c r="AL9" s="17"/>
    </row>
    <row r="10" spans="1:70" ht="30">
      <c r="A10" s="2">
        <v>7</v>
      </c>
      <c r="B10" s="42" t="s">
        <v>63</v>
      </c>
      <c r="C10" s="3" t="s">
        <v>64</v>
      </c>
      <c r="D10" s="19">
        <v>12.95</v>
      </c>
      <c r="E10" s="19">
        <v>3.95</v>
      </c>
      <c r="F10" s="19">
        <v>2</v>
      </c>
      <c r="G10" s="19">
        <v>8.4</v>
      </c>
      <c r="H10" s="19">
        <v>91</v>
      </c>
      <c r="I10" s="19">
        <v>1</v>
      </c>
      <c r="J10" s="19">
        <f t="shared" si="1"/>
        <v>91</v>
      </c>
      <c r="K10" s="20">
        <f>0.48*(D10+4*SQRT(E10*E10/4+F10*F10)/3-E10+0.75*SQRT(0.8*J10/(L40*G10)))</f>
        <v>8.992732120802529</v>
      </c>
      <c r="L10" s="20">
        <f t="shared" si="2"/>
        <v>7.7328176006689758E-2</v>
      </c>
      <c r="M10" s="10">
        <f>(1-L41*SQRT(K10)-L10)/(2/SQRT(K10))</f>
        <v>-0.12733019544821042</v>
      </c>
      <c r="N10" s="10">
        <f t="shared" si="3"/>
        <v>0.65538640108010715</v>
      </c>
      <c r="O10" s="80">
        <v>2</v>
      </c>
      <c r="P10" s="80">
        <v>57</v>
      </c>
      <c r="Q10" s="12">
        <v>35.700000000000003</v>
      </c>
      <c r="R10" s="13">
        <f>O10+P10/60+Q10/3600-(B18+C18/60+D18/3600)</f>
        <v>2.959916666666667</v>
      </c>
      <c r="S10" s="13">
        <f>N10*R10-M10*B20</f>
        <v>2.3346127375531465</v>
      </c>
      <c r="T10" s="24">
        <f t="shared" si="0"/>
        <v>6</v>
      </c>
      <c r="U10" s="15"/>
      <c r="V10" s="15"/>
      <c r="W10" s="16"/>
      <c r="X10" s="17"/>
      <c r="Y10" s="17"/>
      <c r="Z10" s="17"/>
      <c r="AA10" s="15"/>
      <c r="AB10" s="15"/>
      <c r="AC10" s="16"/>
      <c r="AD10" s="17"/>
      <c r="AE10" s="17"/>
      <c r="AF10" s="17"/>
      <c r="AG10" s="15"/>
      <c r="AH10" s="15"/>
      <c r="AI10" s="16"/>
      <c r="AJ10" s="17"/>
      <c r="AK10" s="17"/>
      <c r="AL10" s="17"/>
    </row>
    <row r="11" spans="1:70" ht="30">
      <c r="A11" s="2">
        <v>8</v>
      </c>
      <c r="B11" s="28" t="s">
        <v>65</v>
      </c>
      <c r="C11" s="3" t="s">
        <v>66</v>
      </c>
      <c r="D11" s="3">
        <v>12.99</v>
      </c>
      <c r="E11" s="3">
        <v>3.99</v>
      </c>
      <c r="F11" s="3">
        <v>1.8</v>
      </c>
      <c r="G11" s="19">
        <v>8.4</v>
      </c>
      <c r="H11" s="3">
        <v>92.9</v>
      </c>
      <c r="I11" s="3">
        <v>0.9</v>
      </c>
      <c r="J11" s="19">
        <f t="shared" si="1"/>
        <v>83.610000000000014</v>
      </c>
      <c r="K11" s="20">
        <f>0.48*(D11+4*SQRT(E11*E11/4+F11*F11)/3-E11+0.75*SQRT(0.8*J11/(L40*G11)))</f>
        <v>8.7943435359299382</v>
      </c>
      <c r="L11" s="20">
        <f t="shared" si="2"/>
        <v>8.9203416825929999E-2</v>
      </c>
      <c r="M11" s="10">
        <f>(1-L41*SQRT(K11)-L11)/(2/SQRT(K11))</f>
        <v>-0.12695431067606208</v>
      </c>
      <c r="N11" s="10">
        <f t="shared" si="3"/>
        <v>0.64725618058472667</v>
      </c>
      <c r="O11" s="80">
        <v>3</v>
      </c>
      <c r="P11" s="80">
        <v>26</v>
      </c>
      <c r="Q11" s="12">
        <v>14.44</v>
      </c>
      <c r="R11" s="13">
        <f>O11+P11/60+Q11/3600-(B18+C18/60+D18/3600)</f>
        <v>3.4373444444444448</v>
      </c>
      <c r="S11" s="13">
        <f>N11*R11-M11*B20</f>
        <v>2.6184007995610332</v>
      </c>
      <c r="T11" s="24">
        <f t="shared" si="0"/>
        <v>7</v>
      </c>
      <c r="U11" s="15"/>
      <c r="V11" s="15"/>
      <c r="W11" s="16"/>
      <c r="X11" s="17"/>
      <c r="Y11" s="17"/>
      <c r="Z11" s="17"/>
      <c r="AA11" s="15"/>
      <c r="AB11" s="15"/>
      <c r="AC11" s="16"/>
      <c r="AD11" s="17"/>
      <c r="AE11" s="17"/>
      <c r="AF11" s="17"/>
      <c r="AG11" s="15"/>
      <c r="AH11" s="15"/>
      <c r="AI11" s="16"/>
      <c r="AJ11" s="17"/>
      <c r="AK11" s="17"/>
      <c r="AL11" s="17"/>
    </row>
    <row r="12" spans="1:70" ht="30">
      <c r="A12" s="2">
        <v>9</v>
      </c>
      <c r="B12" s="28" t="s">
        <v>67</v>
      </c>
      <c r="C12" s="3" t="s">
        <v>68</v>
      </c>
      <c r="D12" s="19">
        <v>13.68</v>
      </c>
      <c r="E12" s="19">
        <v>4.25</v>
      </c>
      <c r="F12" s="19">
        <v>1.98</v>
      </c>
      <c r="G12" s="19">
        <v>10.5</v>
      </c>
      <c r="H12" s="19">
        <v>81.5</v>
      </c>
      <c r="I12" s="19">
        <v>1</v>
      </c>
      <c r="J12" s="19">
        <f t="shared" si="1"/>
        <v>81.5</v>
      </c>
      <c r="K12" s="20">
        <f>0.48*(D12+4*SQRT(E12*E12/4+F12*F12)/3-E12+0.75*SQRT(0.8*J12/(L40*G12)))</f>
        <v>8.817821853623613</v>
      </c>
      <c r="L12" s="20">
        <f t="shared" si="2"/>
        <v>0.10504164142116243</v>
      </c>
      <c r="M12" s="10">
        <f>(1-L41*SQRT(K12)-L12)/(2/SQRT(K12))</f>
        <v>-0.15261281575426811</v>
      </c>
      <c r="N12" s="10">
        <f t="shared" si="3"/>
        <v>0.57773167891909816</v>
      </c>
      <c r="O12" s="80">
        <v>2</v>
      </c>
      <c r="P12" s="80">
        <v>53</v>
      </c>
      <c r="Q12" s="12">
        <v>33.08</v>
      </c>
      <c r="R12" s="13">
        <f>O12+P12/60+Q12/3600-(B18+C18/60+D18/3600)</f>
        <v>2.892522222222222</v>
      </c>
      <c r="S12" s="13">
        <f>N12*R12-M12*B20</f>
        <v>2.1442014485934764</v>
      </c>
      <c r="T12" s="24">
        <f t="shared" si="0"/>
        <v>4</v>
      </c>
      <c r="U12" s="15"/>
      <c r="V12" s="15"/>
      <c r="W12" s="15"/>
      <c r="X12" s="17"/>
      <c r="Y12" s="17"/>
      <c r="Z12" s="17"/>
      <c r="AA12" s="25"/>
      <c r="AB12" s="25"/>
      <c r="AC12" s="25"/>
      <c r="AD12" s="17"/>
      <c r="AE12" s="17"/>
      <c r="AF12" s="17"/>
    </row>
    <row r="13" spans="1:70" ht="30">
      <c r="A13" s="2">
        <v>10</v>
      </c>
      <c r="B13" s="28" t="s">
        <v>70</v>
      </c>
      <c r="C13" s="3" t="s">
        <v>69</v>
      </c>
      <c r="D13" s="19">
        <v>15.4</v>
      </c>
      <c r="E13" s="19">
        <v>4.91</v>
      </c>
      <c r="F13" s="19">
        <v>2.34</v>
      </c>
      <c r="G13" s="19">
        <v>27</v>
      </c>
      <c r="H13" s="19">
        <v>100</v>
      </c>
      <c r="I13" s="19">
        <v>1</v>
      </c>
      <c r="J13" s="19">
        <f t="shared" si="1"/>
        <v>100</v>
      </c>
      <c r="K13" s="20">
        <f>0.48*(D13+4*SQRT(E13*E13/4+F13*F13)/3-E13+0.75*SQRT(0.8*J13/(L40*G13)))</f>
        <v>8.8861293837864554</v>
      </c>
      <c r="L13" s="20">
        <f t="shared" si="2"/>
        <v>0.11066983028824326</v>
      </c>
      <c r="M13" s="10">
        <f>(1-L41*SQRT(K13)-L13)/(2/SQRT(K13))</f>
        <v>-0.16734039331349818</v>
      </c>
      <c r="N13" s="10">
        <f>1+0.7*M13*SQRT(K13)-L13</f>
        <v>0.54014552168903907</v>
      </c>
      <c r="O13" s="80">
        <v>10</v>
      </c>
      <c r="P13" s="80"/>
      <c r="Q13" s="12"/>
      <c r="R13" s="13">
        <f>O13+P13/60+Q13/3600-(B18+C18/60+D18/3600)</f>
        <v>10</v>
      </c>
      <c r="S13" s="13">
        <f>N13*R13-M13*B20</f>
        <v>5.9202104361622343</v>
      </c>
      <c r="T13" s="24">
        <f t="shared" si="0"/>
        <v>8</v>
      </c>
      <c r="U13" s="15"/>
      <c r="V13" s="15"/>
      <c r="W13" s="15"/>
      <c r="X13" s="17"/>
      <c r="Y13" s="17"/>
      <c r="Z13" s="17"/>
      <c r="AA13" s="25"/>
      <c r="AB13" s="25"/>
      <c r="AC13" s="25"/>
      <c r="AD13" s="17"/>
      <c r="AE13" s="17"/>
      <c r="AF13" s="17"/>
    </row>
    <row r="14" spans="1:70">
      <c r="B14" s="5"/>
      <c r="D14" s="19"/>
      <c r="E14" s="19"/>
      <c r="F14" s="19"/>
      <c r="G14" s="19"/>
      <c r="H14" s="19"/>
      <c r="I14" s="19"/>
      <c r="J14" s="19"/>
      <c r="K14" s="20"/>
      <c r="L14" s="20"/>
      <c r="M14" s="20"/>
      <c r="N14" s="20"/>
      <c r="R14" s="17"/>
      <c r="S14" s="17"/>
      <c r="U14" s="15"/>
      <c r="V14" s="15"/>
      <c r="W14" s="15"/>
      <c r="X14" s="17"/>
      <c r="Y14" s="17"/>
      <c r="Z14" s="17"/>
      <c r="AA14" s="25"/>
      <c r="AB14" s="25"/>
      <c r="AC14" s="25"/>
      <c r="AD14" s="17"/>
      <c r="AE14" s="17"/>
      <c r="AF14" s="17"/>
    </row>
    <row r="15" spans="1:70">
      <c r="B15" s="2" t="s">
        <v>39</v>
      </c>
      <c r="F15" s="26" t="s">
        <v>23</v>
      </c>
      <c r="G15" s="26"/>
      <c r="H15" s="26"/>
      <c r="J15" s="4"/>
      <c r="K15" t="s">
        <v>24</v>
      </c>
      <c r="L15" s="4"/>
      <c r="M15" s="4"/>
      <c r="N15" s="4"/>
    </row>
    <row r="16" spans="1:70">
      <c r="B16" s="2" t="s">
        <v>25</v>
      </c>
      <c r="J16" s="4"/>
      <c r="K16" s="4" t="s">
        <v>49</v>
      </c>
      <c r="L16" s="4"/>
      <c r="M16" s="4"/>
      <c r="N16" s="4"/>
    </row>
    <row r="17" spans="2:14">
      <c r="B17" s="2" t="s">
        <v>19</v>
      </c>
      <c r="C17" s="3" t="s">
        <v>20</v>
      </c>
      <c r="D17" s="3" t="s">
        <v>21</v>
      </c>
      <c r="J17" s="4"/>
      <c r="K17" s="4" t="s">
        <v>26</v>
      </c>
      <c r="L17" s="4"/>
      <c r="M17" s="4"/>
      <c r="N17" s="4"/>
    </row>
    <row r="18" spans="2:14">
      <c r="B18" s="27">
        <v>0</v>
      </c>
      <c r="C18" s="19">
        <v>0</v>
      </c>
      <c r="D18" s="19">
        <v>0</v>
      </c>
      <c r="F18" s="3">
        <v>6</v>
      </c>
      <c r="J18" s="4"/>
      <c r="K18" s="4" t="s">
        <v>27</v>
      </c>
      <c r="L18" s="4"/>
      <c r="M18" s="4"/>
      <c r="N18" s="4"/>
    </row>
    <row r="19" spans="2:14">
      <c r="B19" s="2" t="s">
        <v>28</v>
      </c>
      <c r="J19" s="4"/>
      <c r="K19" s="4" t="s">
        <v>29</v>
      </c>
      <c r="L19" s="4"/>
      <c r="M19" s="4"/>
      <c r="N19" s="4"/>
    </row>
    <row r="20" spans="2:14">
      <c r="B20" s="2">
        <v>3.1</v>
      </c>
      <c r="J20" s="4"/>
      <c r="K20" s="4" t="s">
        <v>30</v>
      </c>
      <c r="L20" s="4"/>
      <c r="M20" s="4"/>
      <c r="N20" s="4"/>
    </row>
    <row r="21" spans="2:14">
      <c r="J21" s="4"/>
      <c r="K21" s="4" t="s">
        <v>31</v>
      </c>
      <c r="L21" s="4"/>
      <c r="M21" s="4"/>
      <c r="N21" s="4"/>
    </row>
    <row r="22" spans="2:14">
      <c r="B22" s="2" t="s">
        <v>32</v>
      </c>
      <c r="J22" s="4"/>
      <c r="K22" s="4"/>
      <c r="L22" s="4"/>
      <c r="M22" s="4"/>
      <c r="N22" s="4"/>
    </row>
    <row r="23" spans="2:14">
      <c r="B23" s="2" t="s">
        <v>25</v>
      </c>
      <c r="J23" s="4"/>
      <c r="K23" s="4" t="s">
        <v>33</v>
      </c>
      <c r="L23" s="4"/>
      <c r="M23" s="4"/>
      <c r="N23" s="4"/>
    </row>
    <row r="24" spans="2:14">
      <c r="B24" s="2" t="s">
        <v>19</v>
      </c>
      <c r="C24" s="3" t="s">
        <v>20</v>
      </c>
      <c r="D24" s="3" t="s">
        <v>21</v>
      </c>
      <c r="J24" s="4"/>
      <c r="K24" s="4" t="s">
        <v>34</v>
      </c>
      <c r="L24" s="4"/>
      <c r="M24" s="4"/>
      <c r="N24" s="4"/>
    </row>
    <row r="25" spans="2:14">
      <c r="B25" s="27">
        <v>10</v>
      </c>
      <c r="C25" s="19">
        <v>0</v>
      </c>
      <c r="D25" s="19">
        <v>0</v>
      </c>
      <c r="F25" s="3">
        <v>6</v>
      </c>
      <c r="J25" s="4"/>
      <c r="K25" s="4" t="s">
        <v>35</v>
      </c>
      <c r="L25" s="4"/>
      <c r="M25" s="4"/>
      <c r="N25" s="4"/>
    </row>
    <row r="26" spans="2:14">
      <c r="B26" s="2" t="s">
        <v>28</v>
      </c>
      <c r="J26" s="4"/>
      <c r="K26" s="4" t="s">
        <v>36</v>
      </c>
      <c r="L26" s="4"/>
      <c r="M26" s="4"/>
      <c r="N26" s="4"/>
    </row>
    <row r="27" spans="2:14">
      <c r="B27" s="27">
        <v>24</v>
      </c>
      <c r="J27" s="4"/>
      <c r="K27" s="4" t="s">
        <v>37</v>
      </c>
      <c r="L27" s="4"/>
      <c r="M27" s="4"/>
      <c r="N27" s="4"/>
    </row>
    <row r="28" spans="2:14">
      <c r="J28" s="4"/>
      <c r="K28" s="4" t="s">
        <v>38</v>
      </c>
      <c r="L28" s="4"/>
      <c r="M28" s="4"/>
      <c r="N28" s="4"/>
    </row>
    <row r="29" spans="2:14">
      <c r="B29" s="2" t="s">
        <v>39</v>
      </c>
      <c r="J29" s="4"/>
      <c r="K29" s="4" t="s">
        <v>40</v>
      </c>
      <c r="L29" s="4"/>
      <c r="M29" s="4"/>
      <c r="N29" s="4"/>
    </row>
    <row r="30" spans="2:14">
      <c r="B30" s="2" t="s">
        <v>25</v>
      </c>
      <c r="J30" s="4"/>
      <c r="K30" s="4" t="s">
        <v>41</v>
      </c>
      <c r="L30" s="4"/>
      <c r="M30" s="4"/>
      <c r="N30" s="4"/>
    </row>
    <row r="31" spans="2:14">
      <c r="B31" s="2" t="s">
        <v>19</v>
      </c>
      <c r="C31" s="3" t="s">
        <v>20</v>
      </c>
      <c r="D31" s="3" t="s">
        <v>21</v>
      </c>
      <c r="J31" s="4"/>
      <c r="K31" s="4" t="s">
        <v>50</v>
      </c>
      <c r="L31" s="4"/>
      <c r="M31" s="4"/>
      <c r="N31" s="4"/>
    </row>
    <row r="32" spans="2:14">
      <c r="B32" s="27">
        <v>10</v>
      </c>
      <c r="C32" s="19">
        <v>0</v>
      </c>
      <c r="D32" s="19">
        <v>0</v>
      </c>
      <c r="F32" s="3">
        <v>4</v>
      </c>
      <c r="J32" s="4"/>
      <c r="K32" s="4" t="s">
        <v>42</v>
      </c>
      <c r="L32" s="4"/>
      <c r="M32" s="4"/>
      <c r="N32" s="4"/>
    </row>
    <row r="33" spans="2:14">
      <c r="B33" s="2" t="s">
        <v>28</v>
      </c>
      <c r="J33" s="4"/>
      <c r="K33" s="4" t="s">
        <v>43</v>
      </c>
      <c r="L33" s="4"/>
      <c r="M33" s="4"/>
      <c r="N33" s="4"/>
    </row>
    <row r="34" spans="2:14">
      <c r="B34" s="27">
        <v>16</v>
      </c>
      <c r="J34" s="4"/>
      <c r="K34" s="4" t="s">
        <v>44</v>
      </c>
      <c r="L34" s="4"/>
      <c r="M34" s="4"/>
      <c r="N34" s="4"/>
    </row>
    <row r="35" spans="2:14">
      <c r="J35" s="4"/>
      <c r="K35" s="4" t="s">
        <v>45</v>
      </c>
      <c r="L35" s="4"/>
      <c r="M35" s="4"/>
      <c r="N35" s="4"/>
    </row>
    <row r="36" spans="2:14">
      <c r="B36" s="2" t="s">
        <v>47</v>
      </c>
      <c r="E36" s="4"/>
      <c r="F36" s="4"/>
      <c r="G36" s="4"/>
      <c r="H36" s="4"/>
      <c r="I36" s="4"/>
      <c r="J36" s="4"/>
      <c r="K36" s="4" t="s">
        <v>46</v>
      </c>
      <c r="L36" s="4"/>
      <c r="M36" s="4"/>
      <c r="N36" s="4"/>
    </row>
    <row r="37" spans="2:14">
      <c r="B37" s="2" t="s">
        <v>25</v>
      </c>
      <c r="J37" s="4"/>
      <c r="K37" s="4"/>
      <c r="L37" s="4"/>
      <c r="M37" s="4"/>
      <c r="N37" s="4"/>
    </row>
    <row r="38" spans="2:14">
      <c r="B38" s="2" t="s">
        <v>19</v>
      </c>
      <c r="C38" s="3" t="s">
        <v>20</v>
      </c>
      <c r="D38" s="3" t="s">
        <v>21</v>
      </c>
      <c r="J38" s="4"/>
      <c r="K38" s="4"/>
      <c r="L38" s="4"/>
      <c r="M38" s="4"/>
      <c r="N38" s="4"/>
    </row>
    <row r="39" spans="2:14">
      <c r="B39" s="27">
        <v>10</v>
      </c>
      <c r="C39" s="19">
        <v>0</v>
      </c>
      <c r="D39" s="19">
        <v>0</v>
      </c>
      <c r="F39" s="3">
        <v>6</v>
      </c>
      <c r="K39" s="4"/>
    </row>
    <row r="40" spans="2:14">
      <c r="B40" s="2" t="s">
        <v>28</v>
      </c>
      <c r="K40" t="s">
        <v>74</v>
      </c>
      <c r="L40">
        <v>0.13600000000000001</v>
      </c>
    </row>
    <row r="41" spans="2:14">
      <c r="B41" s="27">
        <v>40</v>
      </c>
      <c r="K41" t="s">
        <v>75</v>
      </c>
      <c r="L41">
        <v>0.33600000000000002</v>
      </c>
    </row>
  </sheetData>
  <mergeCells count="22">
    <mergeCell ref="AG2:AI2"/>
    <mergeCell ref="AJ2:AJ3"/>
    <mergeCell ref="AK2:AK3"/>
    <mergeCell ref="AL2:AL3"/>
    <mergeCell ref="Y2:Y3"/>
    <mergeCell ref="Z2:Z3"/>
    <mergeCell ref="AA2:AC2"/>
    <mergeCell ref="AD2:AD3"/>
    <mergeCell ref="AE2:AE3"/>
    <mergeCell ref="AF2:AF3"/>
    <mergeCell ref="O2:Q2"/>
    <mergeCell ref="R2:R3"/>
    <mergeCell ref="S2:S3"/>
    <mergeCell ref="T2:T3"/>
    <mergeCell ref="U2:W2"/>
    <mergeCell ref="X2:X3"/>
    <mergeCell ref="D1:J1"/>
    <mergeCell ref="K1:N1"/>
    <mergeCell ref="O1:T1"/>
    <mergeCell ref="U1:Z1"/>
    <mergeCell ref="AA1:AF1"/>
    <mergeCell ref="AG1:A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R41"/>
  <sheetViews>
    <sheetView topLeftCell="A7" workbookViewId="0"/>
  </sheetViews>
  <sheetFormatPr defaultRowHeight="15"/>
  <cols>
    <col min="1" max="1" width="6.7109375" style="1" customWidth="1"/>
    <col min="2" max="2" width="17.140625" style="2" customWidth="1"/>
    <col min="3" max="3" width="18" style="3" customWidth="1"/>
    <col min="4" max="4" width="1.28515625" style="3" hidden="1" customWidth="1"/>
    <col min="5" max="6" width="8.42578125" style="3" hidden="1" customWidth="1"/>
    <col min="7" max="7" width="2.85546875" style="3" hidden="1" customWidth="1"/>
    <col min="8" max="8" width="5.28515625" style="3" hidden="1" customWidth="1"/>
    <col min="9" max="9" width="9.28515625" style="3" hidden="1" customWidth="1"/>
    <col min="10" max="10" width="11.85546875" hidden="1" customWidth="1"/>
    <col min="11" max="11" width="7" hidden="1" customWidth="1"/>
    <col min="12" max="12" width="11" hidden="1" customWidth="1"/>
    <col min="13" max="14" width="8.28515625" hidden="1" customWidth="1"/>
    <col min="15" max="15" width="3.85546875" style="4" customWidth="1"/>
    <col min="16" max="16" width="4.7109375" style="4" customWidth="1"/>
    <col min="17" max="17" width="6.140625" style="4" customWidth="1"/>
    <col min="18" max="18" width="10.85546875" customWidth="1"/>
    <col min="19" max="19" width="9.5703125" customWidth="1"/>
    <col min="20" max="20" width="9.42578125" customWidth="1"/>
    <col min="21" max="21" width="4.28515625" customWidth="1"/>
    <col min="22" max="22" width="4.7109375" customWidth="1"/>
    <col min="23" max="23" width="5.28515625" customWidth="1"/>
    <col min="24" max="24" width="15" customWidth="1"/>
    <col min="25" max="25" width="12.42578125" customWidth="1"/>
    <col min="26" max="26" width="7.5703125" customWidth="1"/>
    <col min="27" max="27" width="4.140625" customWidth="1"/>
    <col min="28" max="28" width="4.7109375" customWidth="1"/>
    <col min="29" max="29" width="5" customWidth="1"/>
    <col min="30" max="30" width="9.85546875" customWidth="1"/>
    <col min="31" max="31" width="9.28515625" customWidth="1"/>
    <col min="33" max="33" width="3.85546875" customWidth="1"/>
    <col min="34" max="34" width="5" customWidth="1"/>
    <col min="35" max="35" width="4.7109375" customWidth="1"/>
  </cols>
  <sheetData>
    <row r="1" spans="1:70" s="7" customFormat="1">
      <c r="A1" s="44" t="s">
        <v>0</v>
      </c>
      <c r="B1" s="45" t="s">
        <v>1</v>
      </c>
      <c r="C1" s="79" t="s">
        <v>2</v>
      </c>
      <c r="D1" s="108" t="s">
        <v>3</v>
      </c>
      <c r="E1" s="108"/>
      <c r="F1" s="108"/>
      <c r="G1" s="108"/>
      <c r="H1" s="108"/>
      <c r="I1" s="108"/>
      <c r="J1" s="108"/>
      <c r="K1" s="108" t="s">
        <v>4</v>
      </c>
      <c r="L1" s="108"/>
      <c r="M1" s="108"/>
      <c r="N1" s="108"/>
      <c r="O1" s="108"/>
      <c r="P1" s="108"/>
      <c r="Q1" s="108"/>
      <c r="R1" s="108"/>
      <c r="S1" s="108"/>
      <c r="T1" s="108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70" s="7" customFormat="1" ht="33" customHeight="1">
      <c r="A2" s="44"/>
      <c r="B2" s="45"/>
      <c r="C2" s="47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11" t="s">
        <v>5</v>
      </c>
      <c r="P2" s="111"/>
      <c r="Q2" s="111"/>
      <c r="R2" s="112" t="s">
        <v>6</v>
      </c>
      <c r="S2" s="112" t="s">
        <v>7</v>
      </c>
      <c r="T2" s="113" t="s">
        <v>8</v>
      </c>
      <c r="U2" s="106"/>
      <c r="V2" s="106"/>
      <c r="W2" s="106"/>
      <c r="X2" s="104"/>
      <c r="Y2" s="104"/>
      <c r="Z2" s="103"/>
      <c r="AA2" s="107"/>
      <c r="AB2" s="107"/>
      <c r="AC2" s="107"/>
      <c r="AD2" s="104"/>
      <c r="AE2" s="104"/>
      <c r="AF2" s="103"/>
      <c r="AG2" s="107"/>
      <c r="AH2" s="107"/>
      <c r="AI2" s="107"/>
      <c r="AJ2" s="104"/>
      <c r="AK2" s="104"/>
      <c r="AL2" s="103"/>
    </row>
    <row r="3" spans="1:70" s="7" customFormat="1" ht="25.5" customHeight="1">
      <c r="A3" s="44"/>
      <c r="B3" s="45"/>
      <c r="C3" s="79"/>
      <c r="D3" s="79" t="s">
        <v>9</v>
      </c>
      <c r="E3" s="79" t="s">
        <v>10</v>
      </c>
      <c r="F3" s="79" t="s">
        <v>11</v>
      </c>
      <c r="G3" s="49" t="s">
        <v>48</v>
      </c>
      <c r="H3" s="79" t="s">
        <v>12</v>
      </c>
      <c r="I3" s="79" t="s">
        <v>13</v>
      </c>
      <c r="J3" s="79" t="s">
        <v>14</v>
      </c>
      <c r="K3" s="79" t="s">
        <v>15</v>
      </c>
      <c r="L3" s="79" t="s">
        <v>16</v>
      </c>
      <c r="M3" s="79" t="s">
        <v>17</v>
      </c>
      <c r="N3" s="79" t="s">
        <v>18</v>
      </c>
      <c r="O3" s="48" t="s">
        <v>19</v>
      </c>
      <c r="P3" s="48" t="s">
        <v>20</v>
      </c>
      <c r="Q3" s="48" t="s">
        <v>21</v>
      </c>
      <c r="R3" s="112"/>
      <c r="S3" s="112"/>
      <c r="T3" s="112"/>
      <c r="U3" s="2"/>
      <c r="V3" s="2"/>
      <c r="W3" s="2"/>
      <c r="X3" s="104"/>
      <c r="Y3" s="104"/>
      <c r="Z3" s="104"/>
      <c r="AA3" s="2"/>
      <c r="AB3" s="2"/>
      <c r="AC3" s="2"/>
      <c r="AD3" s="104"/>
      <c r="AE3" s="104"/>
      <c r="AF3" s="104"/>
      <c r="AG3" s="2"/>
      <c r="AH3" s="2"/>
      <c r="AI3" s="2"/>
      <c r="AJ3" s="104"/>
      <c r="AK3" s="104"/>
      <c r="AL3" s="104"/>
    </row>
    <row r="4" spans="1:70" ht="31.5" customHeight="1">
      <c r="A4" s="48">
        <v>1</v>
      </c>
      <c r="B4" s="50" t="s">
        <v>52</v>
      </c>
      <c r="C4" s="51" t="s">
        <v>53</v>
      </c>
      <c r="D4" s="52">
        <v>12.34</v>
      </c>
      <c r="E4" s="52">
        <v>4.2</v>
      </c>
      <c r="F4" s="52">
        <v>2.1</v>
      </c>
      <c r="G4" s="52">
        <v>7.5</v>
      </c>
      <c r="H4" s="52">
        <v>71</v>
      </c>
      <c r="I4" s="52">
        <v>1</v>
      </c>
      <c r="J4" s="52">
        <f>H4*I4</f>
        <v>71</v>
      </c>
      <c r="K4" s="53">
        <f>0.48*(D4+4*SQRT(E4*E4/4+F4*F4)/3-E4+0.75*SQRT(0.8*J4/(L40*G4)))</f>
        <v>8.4943395479189405</v>
      </c>
      <c r="L4" s="53">
        <f>0.62/SQRT(K4)*(1-((0.432*J4)/D4)/(E4+0.32*SQRT(E4*E4/4+F4*F4)))</f>
        <v>0.11006538134244849</v>
      </c>
      <c r="M4" s="53">
        <f>(1-L41*SQRT(K4)-L4)/(2/SQRT(K4))</f>
        <v>-0.13018958450370158</v>
      </c>
      <c r="N4" s="53">
        <f>1+0.7*M4*SQRT(K4)-L4</f>
        <v>0.62432787977838355</v>
      </c>
      <c r="O4" s="54">
        <v>2</v>
      </c>
      <c r="P4" s="54">
        <v>39</v>
      </c>
      <c r="Q4" s="55">
        <v>56.7</v>
      </c>
      <c r="R4" s="56">
        <f>O4+P4/60+Q4/3600-(B18+C18/60+D18/3600)</f>
        <v>2.6657500000000001</v>
      </c>
      <c r="S4" s="56">
        <f>N4*R4-M4*B20</f>
        <v>2.0678897574807009</v>
      </c>
      <c r="T4" s="57">
        <f t="shared" ref="T4:T13" si="0">RANK($S4,$S$4:$S$13,1)</f>
        <v>3</v>
      </c>
      <c r="U4" s="15"/>
      <c r="V4" s="15"/>
      <c r="W4" s="16"/>
      <c r="X4" s="17"/>
      <c r="Y4" s="17"/>
      <c r="Z4" s="18"/>
      <c r="AA4" s="15"/>
      <c r="AB4" s="15"/>
      <c r="AC4" s="16"/>
      <c r="AD4" s="17"/>
      <c r="AE4" s="17"/>
      <c r="AF4" s="17"/>
      <c r="AG4" s="15"/>
      <c r="AH4" s="15"/>
      <c r="AI4" s="16"/>
      <c r="AJ4" s="17"/>
      <c r="AK4" s="17"/>
      <c r="AL4" s="17"/>
    </row>
    <row r="5" spans="1:70" s="23" customFormat="1" ht="30">
      <c r="A5" s="58">
        <v>2</v>
      </c>
      <c r="B5" s="59" t="s">
        <v>54</v>
      </c>
      <c r="C5" s="60" t="s">
        <v>55</v>
      </c>
      <c r="D5" s="61">
        <v>12.34</v>
      </c>
      <c r="E5" s="61">
        <v>3.99</v>
      </c>
      <c r="F5" s="61">
        <v>2.1</v>
      </c>
      <c r="G5" s="61">
        <v>7.86</v>
      </c>
      <c r="H5" s="61">
        <v>79</v>
      </c>
      <c r="I5" s="61">
        <v>1</v>
      </c>
      <c r="J5" s="61">
        <f>H5*I5</f>
        <v>79</v>
      </c>
      <c r="K5" s="62">
        <f>0.48*(D5+4*SQRT(E5*E5/4+F5*F5)/3-E5+0.75*SQRT(0.8*J5/(L40*G5)))</f>
        <v>8.6298852292668364</v>
      </c>
      <c r="L5" s="62">
        <f>0.62/SQRT(K5)*(1-((0.432*J5)/D5)/(E5+0.32*SQRT(E5*E5/4+F5*F5)))</f>
        <v>9.2340103576074709E-2</v>
      </c>
      <c r="M5" s="62">
        <f>(1-L41*SQRT(K5)-L5)/(2/SQRT(K5))</f>
        <v>-0.11661962394050816</v>
      </c>
      <c r="N5" s="62">
        <f>1+0.7*M5*SQRT(K5)-L5</f>
        <v>0.66784719206320797</v>
      </c>
      <c r="O5" s="63">
        <v>2</v>
      </c>
      <c r="P5" s="63">
        <v>40</v>
      </c>
      <c r="Q5" s="64">
        <v>21.83</v>
      </c>
      <c r="R5" s="65">
        <f>O5+P5/60+Q5/3600-(B18+C18/60+D18/3600)</f>
        <v>2.6727305555555554</v>
      </c>
      <c r="S5" s="65">
        <f>N5*R5-M5*B20</f>
        <v>2.1464964308848908</v>
      </c>
      <c r="T5" s="66">
        <f t="shared" si="0"/>
        <v>5</v>
      </c>
      <c r="U5" s="81"/>
      <c r="V5" s="21"/>
      <c r="W5" s="12"/>
      <c r="X5" s="13"/>
      <c r="Y5" s="13"/>
      <c r="Z5" s="18"/>
      <c r="AA5" s="21"/>
      <c r="AB5" s="21"/>
      <c r="AC5" s="12"/>
      <c r="AD5" s="13"/>
      <c r="AE5" s="13"/>
      <c r="AF5" s="13"/>
      <c r="AG5" s="21"/>
      <c r="AH5" s="21"/>
      <c r="AI5" s="12"/>
      <c r="AJ5" s="13"/>
      <c r="AK5" s="13"/>
      <c r="AL5" s="13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1:70" ht="30">
      <c r="A6" s="48">
        <v>3</v>
      </c>
      <c r="B6" s="50" t="s">
        <v>56</v>
      </c>
      <c r="C6" s="67" t="s">
        <v>57</v>
      </c>
      <c r="D6" s="68">
        <v>13.76</v>
      </c>
      <c r="E6" s="68">
        <v>4.24</v>
      </c>
      <c r="F6" s="68">
        <v>2.2000000000000002</v>
      </c>
      <c r="G6" s="68">
        <v>9.64</v>
      </c>
      <c r="H6" s="68">
        <v>91</v>
      </c>
      <c r="I6" s="68">
        <v>1</v>
      </c>
      <c r="J6" s="68">
        <f t="shared" ref="J6:J13" si="1">H6*I6</f>
        <v>91</v>
      </c>
      <c r="K6" s="69">
        <f>0.48*(D6+4*SQRT(E6*E6/4+F6*F6)/3-E6+0.75*SQRT(0.8*J6/(L40*G6)))</f>
        <v>9.2075705757902266</v>
      </c>
      <c r="L6" s="69">
        <f t="shared" ref="L6:L13" si="2">0.62/SQRT(K6)*(1-((0.432*J6)/D6)/(E6+0.32*SQRT(E6*E6/4+F6*F6)))</f>
        <v>9.2444763375792396E-2</v>
      </c>
      <c r="M6" s="69">
        <f>(1-L41*SQRT(K6)-L6)/(2/SQRT(K6))</f>
        <v>-0.1699300076305239</v>
      </c>
      <c r="N6" s="69">
        <f t="shared" ref="N6:N12" si="3">1+0.7*M6*SQRT(K6)-L6</f>
        <v>0.54661055659228264</v>
      </c>
      <c r="O6" s="70">
        <v>2</v>
      </c>
      <c r="P6" s="70">
        <v>44</v>
      </c>
      <c r="Q6" s="71">
        <v>51.29</v>
      </c>
      <c r="R6" s="72">
        <f>O6+P6/60+Q6/3600-(B18+C18/60+D18/3600)</f>
        <v>2.7475805555555555</v>
      </c>
      <c r="S6" s="72">
        <f>N6*R6-M6*B20</f>
        <v>2.0286395604089793</v>
      </c>
      <c r="T6" s="57">
        <f t="shared" si="0"/>
        <v>1</v>
      </c>
      <c r="U6" s="15"/>
      <c r="V6" s="15"/>
      <c r="W6" s="16"/>
      <c r="X6" s="13"/>
      <c r="Y6" s="13"/>
      <c r="Z6" s="17"/>
      <c r="AA6" s="15"/>
      <c r="AB6" s="15"/>
      <c r="AC6" s="16"/>
      <c r="AD6" s="17"/>
      <c r="AE6" s="17"/>
      <c r="AF6" s="17"/>
      <c r="AG6" s="15"/>
      <c r="AH6" s="15"/>
      <c r="AI6" s="16"/>
      <c r="AJ6" s="17"/>
      <c r="AK6" s="17"/>
      <c r="AL6" s="17"/>
    </row>
    <row r="7" spans="1:70" ht="30">
      <c r="A7" s="48">
        <v>4</v>
      </c>
      <c r="B7" s="50" t="s">
        <v>58</v>
      </c>
      <c r="C7" s="67" t="s">
        <v>51</v>
      </c>
      <c r="D7" s="68">
        <v>13.8</v>
      </c>
      <c r="E7" s="68">
        <v>4.3499999999999996</v>
      </c>
      <c r="F7" s="68">
        <v>2.1</v>
      </c>
      <c r="G7" s="68">
        <v>12.6</v>
      </c>
      <c r="H7" s="68">
        <v>107</v>
      </c>
      <c r="I7" s="68">
        <v>1</v>
      </c>
      <c r="J7" s="68">
        <f t="shared" si="1"/>
        <v>107</v>
      </c>
      <c r="K7" s="69">
        <f>0.48*(D7+4*SQRT(E7*E7/4+F7*F7)/3-E7+0.75*SQRT(0.8*J7/(L40*G7)))</f>
        <v>9.0153375795676016</v>
      </c>
      <c r="L7" s="69">
        <f t="shared" si="2"/>
        <v>7.6418736846133206E-2</v>
      </c>
      <c r="M7" s="69">
        <f>(1-L41*SQRT(K7)-L7)/(2/SQRT(K7))</f>
        <v>-0.12802486270966182</v>
      </c>
      <c r="N7" s="69">
        <f t="shared" si="3"/>
        <v>0.65450006330389987</v>
      </c>
      <c r="O7" s="70">
        <v>2</v>
      </c>
      <c r="P7" s="70">
        <v>31</v>
      </c>
      <c r="Q7" s="71">
        <v>38.89</v>
      </c>
      <c r="R7" s="72">
        <f>O7+P7/60+Q7/3600-(B18+C18/60+D18/3600)</f>
        <v>2.5274694444444443</v>
      </c>
      <c r="S7" s="72">
        <f>N7*R7-M7*B20</f>
        <v>2.0511059857875131</v>
      </c>
      <c r="T7" s="57">
        <f t="shared" si="0"/>
        <v>2</v>
      </c>
      <c r="U7" s="15"/>
      <c r="V7" s="15"/>
      <c r="W7" s="16"/>
      <c r="X7" s="17"/>
      <c r="Y7" s="17"/>
      <c r="Z7" s="17"/>
      <c r="AA7" s="15"/>
      <c r="AB7" s="15"/>
      <c r="AC7" s="16"/>
      <c r="AD7" s="17"/>
      <c r="AE7" s="17"/>
      <c r="AF7" s="17"/>
      <c r="AG7" s="15"/>
      <c r="AH7" s="15"/>
      <c r="AI7" s="16"/>
      <c r="AJ7" s="17"/>
      <c r="AK7" s="17"/>
      <c r="AL7" s="17"/>
    </row>
    <row r="8" spans="1:70" ht="30">
      <c r="A8" s="48">
        <v>5</v>
      </c>
      <c r="B8" s="50" t="s">
        <v>59</v>
      </c>
      <c r="C8" s="67" t="s">
        <v>60</v>
      </c>
      <c r="D8" s="68">
        <v>13.1</v>
      </c>
      <c r="E8" s="68">
        <v>4.12</v>
      </c>
      <c r="F8" s="68">
        <v>2</v>
      </c>
      <c r="G8" s="68">
        <v>8.8000000000000007</v>
      </c>
      <c r="H8" s="68">
        <v>91</v>
      </c>
      <c r="I8" s="68">
        <v>0.9</v>
      </c>
      <c r="J8" s="52">
        <f t="shared" si="1"/>
        <v>81.900000000000006</v>
      </c>
      <c r="K8" s="53">
        <f>0.48*(D8+4*SQRT(E8*E8/4+F8*F8)/3-E8+0.75*SQRT(0.8*J8/(L40*G8)))</f>
        <v>8.8116060639811025</v>
      </c>
      <c r="L8" s="53">
        <f t="shared" si="2"/>
        <v>9.6911286157133833E-2</v>
      </c>
      <c r="M8" s="53">
        <f>(1-L41*SQRT(K8)-L8)/(2/SQRT(K8))</f>
        <v>-0.1399697673057306</v>
      </c>
      <c r="N8" s="53">
        <f t="shared" si="3"/>
        <v>0.61224490920184416</v>
      </c>
      <c r="O8" s="54"/>
      <c r="P8" s="54"/>
      <c r="Q8" s="55"/>
      <c r="R8" s="56"/>
      <c r="S8" s="56"/>
      <c r="T8" s="57" t="s">
        <v>71</v>
      </c>
      <c r="U8" s="21"/>
      <c r="V8" s="21"/>
      <c r="W8" s="12"/>
      <c r="X8" s="13"/>
      <c r="Y8" s="13"/>
      <c r="Z8" s="13"/>
      <c r="AA8" s="21"/>
      <c r="AB8" s="21"/>
      <c r="AC8" s="12"/>
      <c r="AD8" s="13"/>
      <c r="AE8" s="13"/>
      <c r="AF8" s="13"/>
      <c r="AG8" s="21"/>
      <c r="AH8" s="21"/>
      <c r="AI8" s="12"/>
      <c r="AJ8" s="13"/>
      <c r="AK8" s="13"/>
      <c r="AL8" s="17"/>
    </row>
    <row r="9" spans="1:70" ht="30">
      <c r="A9" s="48">
        <v>6</v>
      </c>
      <c r="B9" s="73" t="s">
        <v>61</v>
      </c>
      <c r="C9" s="67" t="s">
        <v>62</v>
      </c>
      <c r="D9" s="68">
        <v>13.26</v>
      </c>
      <c r="E9" s="68">
        <v>4.43</v>
      </c>
      <c r="F9" s="68">
        <v>1.8</v>
      </c>
      <c r="G9" s="68">
        <v>8.1999999999999993</v>
      </c>
      <c r="H9" s="68">
        <v>82</v>
      </c>
      <c r="I9" s="68">
        <v>1</v>
      </c>
      <c r="J9" s="68">
        <f t="shared" si="1"/>
        <v>82</v>
      </c>
      <c r="K9" s="69">
        <f>0.48*(D9+4*SQRT(E9*E9/4+F9*F9)/3-E9+0.75*SQRT(0.8*J9/(L40*G9)))</f>
        <v>8.826135877119297</v>
      </c>
      <c r="L9" s="69">
        <f t="shared" si="2"/>
        <v>0.10435286842139825</v>
      </c>
      <c r="M9" s="53">
        <f>(1-L41*SQRT(K9)-L9)/(2/SQRT(K9))</f>
        <v>-0.1523601566052615</v>
      </c>
      <c r="N9" s="53">
        <f t="shared" si="3"/>
        <v>0.5787963702893163</v>
      </c>
      <c r="O9" s="54">
        <v>10</v>
      </c>
      <c r="P9" s="54"/>
      <c r="Q9" s="55"/>
      <c r="R9" s="56">
        <f>O9+P9/60+Q9/3600-(B18+C18/60+D18/3600)</f>
        <v>10</v>
      </c>
      <c r="S9" s="56">
        <f>N9*R9-M9*B20</f>
        <v>6.2602801883694736</v>
      </c>
      <c r="T9" s="57" t="s">
        <v>71</v>
      </c>
      <c r="U9" s="15"/>
      <c r="V9" s="15"/>
      <c r="W9" s="16"/>
      <c r="X9" s="17"/>
      <c r="Y9" s="17"/>
      <c r="Z9" s="17"/>
      <c r="AA9" s="15"/>
      <c r="AB9" s="15"/>
      <c r="AC9" s="16"/>
      <c r="AD9" s="17"/>
      <c r="AE9" s="17"/>
      <c r="AF9" s="17"/>
      <c r="AG9" s="15"/>
      <c r="AH9" s="15"/>
      <c r="AI9" s="16"/>
      <c r="AJ9" s="17"/>
      <c r="AK9" s="17"/>
      <c r="AL9" s="17"/>
    </row>
    <row r="10" spans="1:70" ht="30">
      <c r="A10" s="48">
        <v>7</v>
      </c>
      <c r="B10" s="74" t="s">
        <v>63</v>
      </c>
      <c r="C10" s="67" t="s">
        <v>64</v>
      </c>
      <c r="D10" s="68">
        <v>12.95</v>
      </c>
      <c r="E10" s="68">
        <v>3.95</v>
      </c>
      <c r="F10" s="68">
        <v>2</v>
      </c>
      <c r="G10" s="68">
        <v>8.4</v>
      </c>
      <c r="H10" s="68">
        <v>91</v>
      </c>
      <c r="I10" s="68">
        <v>1</v>
      </c>
      <c r="J10" s="68">
        <f t="shared" si="1"/>
        <v>91</v>
      </c>
      <c r="K10" s="69">
        <f>0.48*(D10+4*SQRT(E10*E10/4+F10*F10)/3-E10+0.75*SQRT(0.8*J10/(L40*G10)))</f>
        <v>8.992732120802529</v>
      </c>
      <c r="L10" s="69">
        <f t="shared" si="2"/>
        <v>7.7328176006689758E-2</v>
      </c>
      <c r="M10" s="53">
        <f>(1-L41*SQRT(K10)-L10)/(2/SQRT(K10))</f>
        <v>-0.12733019544821042</v>
      </c>
      <c r="N10" s="53">
        <f t="shared" si="3"/>
        <v>0.65538640108010715</v>
      </c>
      <c r="O10" s="54">
        <v>2</v>
      </c>
      <c r="P10" s="54">
        <v>57</v>
      </c>
      <c r="Q10" s="55">
        <v>35.700000000000003</v>
      </c>
      <c r="R10" s="56">
        <f>O10+P10/60+Q10/3600-(B18+C18/60+D18/3600)</f>
        <v>2.959916666666667</v>
      </c>
      <c r="S10" s="56">
        <f>N10*R10-M10*B20</f>
        <v>2.3346127375531465</v>
      </c>
      <c r="T10" s="57">
        <f t="shared" si="0"/>
        <v>6</v>
      </c>
      <c r="U10" s="15"/>
      <c r="V10" s="15"/>
      <c r="W10" s="16"/>
      <c r="X10" s="17"/>
      <c r="Y10" s="17"/>
      <c r="Z10" s="17"/>
      <c r="AA10" s="15"/>
      <c r="AB10" s="15"/>
      <c r="AC10" s="16"/>
      <c r="AD10" s="17"/>
      <c r="AE10" s="17"/>
      <c r="AF10" s="17"/>
      <c r="AG10" s="15"/>
      <c r="AH10" s="15"/>
      <c r="AI10" s="16"/>
      <c r="AJ10" s="17"/>
      <c r="AK10" s="17"/>
      <c r="AL10" s="17"/>
    </row>
    <row r="11" spans="1:70" ht="30">
      <c r="A11" s="48">
        <v>8</v>
      </c>
      <c r="B11" s="75" t="s">
        <v>65</v>
      </c>
      <c r="C11" s="67" t="s">
        <v>66</v>
      </c>
      <c r="D11" s="67">
        <v>12.99</v>
      </c>
      <c r="E11" s="67">
        <v>3.99</v>
      </c>
      <c r="F11" s="67">
        <v>1.8</v>
      </c>
      <c r="G11" s="68">
        <v>8.4</v>
      </c>
      <c r="H11" s="67">
        <v>92.9</v>
      </c>
      <c r="I11" s="67">
        <v>0.9</v>
      </c>
      <c r="J11" s="68">
        <f t="shared" si="1"/>
        <v>83.610000000000014</v>
      </c>
      <c r="K11" s="69">
        <f>0.48*(D11+4*SQRT(E11*E11/4+F11*F11)/3-E11+0.75*SQRT(0.8*J11/(L40*G11)))</f>
        <v>8.7943435359299382</v>
      </c>
      <c r="L11" s="69">
        <f t="shared" si="2"/>
        <v>8.9203416825929999E-2</v>
      </c>
      <c r="M11" s="53">
        <f>(1-L41*SQRT(K11)-L11)/(2/SQRT(K11))</f>
        <v>-0.12695431067606208</v>
      </c>
      <c r="N11" s="53">
        <f t="shared" si="3"/>
        <v>0.64725618058472667</v>
      </c>
      <c r="O11" s="54">
        <v>3</v>
      </c>
      <c r="P11" s="54">
        <v>26</v>
      </c>
      <c r="Q11" s="55">
        <v>14.44</v>
      </c>
      <c r="R11" s="56">
        <f>O11+P11/60+Q11/3600-(B18+C18/60+D18/3600)</f>
        <v>3.4373444444444448</v>
      </c>
      <c r="S11" s="56">
        <f>N11*R11-M11*B20</f>
        <v>2.6184007995610332</v>
      </c>
      <c r="T11" s="57">
        <f t="shared" si="0"/>
        <v>7</v>
      </c>
      <c r="U11" s="15"/>
      <c r="V11" s="15"/>
      <c r="W11" s="16"/>
      <c r="X11" s="17"/>
      <c r="Y11" s="17"/>
      <c r="Z11" s="17"/>
      <c r="AA11" s="15"/>
      <c r="AB11" s="15"/>
      <c r="AC11" s="16"/>
      <c r="AD11" s="17"/>
      <c r="AE11" s="17"/>
      <c r="AF11" s="17"/>
      <c r="AG11" s="15"/>
      <c r="AH11" s="15"/>
      <c r="AI11" s="16"/>
      <c r="AJ11" s="17"/>
      <c r="AK11" s="17"/>
      <c r="AL11" s="17"/>
    </row>
    <row r="12" spans="1:70" ht="30">
      <c r="A12" s="48">
        <v>9</v>
      </c>
      <c r="B12" s="75" t="s">
        <v>67</v>
      </c>
      <c r="C12" s="67" t="s">
        <v>68</v>
      </c>
      <c r="D12" s="68">
        <v>13.68</v>
      </c>
      <c r="E12" s="68">
        <v>4.25</v>
      </c>
      <c r="F12" s="68">
        <v>1.98</v>
      </c>
      <c r="G12" s="68">
        <v>10.5</v>
      </c>
      <c r="H12" s="68">
        <v>81.5</v>
      </c>
      <c r="I12" s="68">
        <v>1</v>
      </c>
      <c r="J12" s="68">
        <f t="shared" si="1"/>
        <v>81.5</v>
      </c>
      <c r="K12" s="69">
        <f>0.48*(D12+4*SQRT(E12*E12/4+F12*F12)/3-E12+0.75*SQRT(0.8*J12/(L40*G12)))</f>
        <v>8.817821853623613</v>
      </c>
      <c r="L12" s="69">
        <f t="shared" si="2"/>
        <v>0.10504164142116243</v>
      </c>
      <c r="M12" s="53">
        <f>(1-L41*SQRT(K12)-L12)/(2/SQRT(K12))</f>
        <v>-0.15261281575426811</v>
      </c>
      <c r="N12" s="53">
        <f t="shared" si="3"/>
        <v>0.57773167891909816</v>
      </c>
      <c r="O12" s="54">
        <v>2</v>
      </c>
      <c r="P12" s="54">
        <v>53</v>
      </c>
      <c r="Q12" s="55">
        <v>33.08</v>
      </c>
      <c r="R12" s="56">
        <f>O12+P12/60+Q12/3600-(B18+C18/60+D18/3600)</f>
        <v>2.892522222222222</v>
      </c>
      <c r="S12" s="56">
        <f>N12*R12-M12*B20</f>
        <v>2.1442014485934764</v>
      </c>
      <c r="T12" s="57">
        <f t="shared" si="0"/>
        <v>4</v>
      </c>
      <c r="U12" s="15"/>
      <c r="V12" s="15"/>
      <c r="W12" s="15"/>
      <c r="X12" s="17"/>
      <c r="Y12" s="17"/>
      <c r="Z12" s="17"/>
      <c r="AA12" s="25"/>
      <c r="AB12" s="25"/>
      <c r="AC12" s="25"/>
      <c r="AD12" s="17"/>
      <c r="AE12" s="17"/>
      <c r="AF12" s="17"/>
    </row>
    <row r="13" spans="1:70" ht="30">
      <c r="A13" s="48">
        <v>10</v>
      </c>
      <c r="B13" s="75" t="s">
        <v>70</v>
      </c>
      <c r="C13" s="67" t="s">
        <v>69</v>
      </c>
      <c r="D13" s="68">
        <v>15.4</v>
      </c>
      <c r="E13" s="68">
        <v>4.91</v>
      </c>
      <c r="F13" s="68">
        <v>2.34</v>
      </c>
      <c r="G13" s="68">
        <v>27</v>
      </c>
      <c r="H13" s="68">
        <v>100</v>
      </c>
      <c r="I13" s="68">
        <v>1</v>
      </c>
      <c r="J13" s="68">
        <f t="shared" si="1"/>
        <v>100</v>
      </c>
      <c r="K13" s="69">
        <f>0.48*(D13+4*SQRT(E13*E13/4+F13*F13)/3-E13+0.75*SQRT(0.8*J13/(L40*G13)))</f>
        <v>8.8861293837864554</v>
      </c>
      <c r="L13" s="69">
        <f t="shared" si="2"/>
        <v>0.11066983028824326</v>
      </c>
      <c r="M13" s="53">
        <f>(1-L41*SQRT(K13)-L13)/(2/SQRT(K13))</f>
        <v>-0.16734039331349818</v>
      </c>
      <c r="N13" s="53">
        <f>1+0.7*M13*SQRT(K13)-L13</f>
        <v>0.54014552168903907</v>
      </c>
      <c r="O13" s="54">
        <v>10</v>
      </c>
      <c r="P13" s="54"/>
      <c r="Q13" s="55"/>
      <c r="R13" s="56">
        <f>O13+P13/60+Q13/3600-(B18+C18/60+D18/3600)</f>
        <v>10</v>
      </c>
      <c r="S13" s="56">
        <f>N13*R13-M13*B20</f>
        <v>5.9202104361622343</v>
      </c>
      <c r="T13" s="57" t="s">
        <v>71</v>
      </c>
      <c r="U13" s="15"/>
      <c r="V13" s="15"/>
      <c r="W13" s="15"/>
      <c r="X13" s="17"/>
      <c r="Y13" s="17"/>
      <c r="Z13" s="17"/>
      <c r="AA13" s="25"/>
      <c r="AB13" s="25"/>
      <c r="AC13" s="25"/>
      <c r="AD13" s="17"/>
      <c r="AE13" s="17"/>
      <c r="AF13" s="17"/>
    </row>
    <row r="14" spans="1:70">
      <c r="B14" s="5"/>
      <c r="D14" s="19"/>
      <c r="E14" s="19"/>
      <c r="F14" s="19"/>
      <c r="G14" s="19"/>
      <c r="H14" s="19"/>
      <c r="I14" s="19"/>
      <c r="J14" s="19"/>
      <c r="K14" s="20"/>
      <c r="L14" s="20"/>
      <c r="M14" s="20"/>
      <c r="N14" s="20"/>
      <c r="R14" s="17"/>
      <c r="S14" s="17"/>
      <c r="U14" s="15"/>
      <c r="V14" s="15"/>
      <c r="W14" s="15"/>
      <c r="X14" s="17"/>
      <c r="Y14" s="17"/>
      <c r="Z14" s="17"/>
      <c r="AA14" s="25"/>
      <c r="AB14" s="25"/>
      <c r="AC14" s="25"/>
      <c r="AD14" s="17"/>
      <c r="AE14" s="17"/>
      <c r="AF14" s="17"/>
    </row>
    <row r="15" spans="1:70">
      <c r="B15" s="2" t="s">
        <v>47</v>
      </c>
      <c r="C15" s="115">
        <v>42494</v>
      </c>
      <c r="F15" s="26" t="s">
        <v>23</v>
      </c>
      <c r="G15" s="26"/>
      <c r="H15" s="26"/>
      <c r="J15" s="4"/>
      <c r="K15" t="s">
        <v>24</v>
      </c>
      <c r="L15" s="4"/>
      <c r="M15" s="4"/>
      <c r="N15" s="4"/>
    </row>
    <row r="16" spans="1:70">
      <c r="B16" s="2" t="s">
        <v>25</v>
      </c>
      <c r="J16" s="4"/>
      <c r="K16" s="4" t="s">
        <v>49</v>
      </c>
      <c r="L16" s="4"/>
      <c r="M16" s="4"/>
      <c r="N16" s="4"/>
    </row>
    <row r="17" spans="2:14" ht="3" customHeight="1">
      <c r="B17" s="2" t="s">
        <v>19</v>
      </c>
      <c r="D17" s="3" t="s">
        <v>21</v>
      </c>
      <c r="J17" s="4"/>
      <c r="K17" s="4" t="s">
        <v>26</v>
      </c>
      <c r="L17" s="4"/>
      <c r="M17" s="4"/>
      <c r="N17" s="4"/>
    </row>
    <row r="18" spans="2:14" ht="12" customHeight="1">
      <c r="B18" s="27">
        <v>0</v>
      </c>
      <c r="C18" s="19"/>
      <c r="D18" s="19">
        <v>0</v>
      </c>
      <c r="F18" s="3">
        <v>6</v>
      </c>
      <c r="J18" s="4"/>
      <c r="K18" s="4" t="s">
        <v>27</v>
      </c>
      <c r="L18" s="4"/>
      <c r="M18" s="4"/>
      <c r="N18" s="4"/>
    </row>
    <row r="19" spans="2:14">
      <c r="B19" s="2" t="s">
        <v>28</v>
      </c>
      <c r="J19" s="4"/>
      <c r="K19" s="4" t="s">
        <v>29</v>
      </c>
      <c r="L19" s="4"/>
      <c r="M19" s="4"/>
      <c r="N19" s="4"/>
    </row>
    <row r="20" spans="2:14">
      <c r="B20" s="2">
        <v>3.1</v>
      </c>
      <c r="J20" s="4"/>
      <c r="K20" s="4" t="s">
        <v>30</v>
      </c>
      <c r="L20" s="4"/>
      <c r="M20" s="4"/>
      <c r="N20" s="4"/>
    </row>
    <row r="21" spans="2:14">
      <c r="J21" s="4"/>
      <c r="K21" s="4" t="s">
        <v>31</v>
      </c>
      <c r="L21" s="4"/>
      <c r="M21" s="4"/>
      <c r="N21" s="4"/>
    </row>
    <row r="22" spans="2:14">
      <c r="J22" s="4"/>
      <c r="K22" s="4"/>
      <c r="L22" s="4"/>
      <c r="M22" s="4"/>
      <c r="N22" s="4"/>
    </row>
    <row r="23" spans="2:14">
      <c r="J23" s="4"/>
      <c r="K23" s="4" t="s">
        <v>33</v>
      </c>
      <c r="L23" s="4"/>
      <c r="M23" s="4"/>
      <c r="N23" s="4"/>
    </row>
    <row r="24" spans="2:14" ht="45">
      <c r="D24" s="3" t="s">
        <v>21</v>
      </c>
      <c r="J24" s="4"/>
      <c r="K24" s="4" t="s">
        <v>34</v>
      </c>
      <c r="L24" s="4"/>
      <c r="M24" s="4"/>
      <c r="N24" s="4"/>
    </row>
    <row r="25" spans="2:14">
      <c r="C25" s="19"/>
      <c r="D25" s="19">
        <v>0</v>
      </c>
      <c r="F25" s="3">
        <v>6</v>
      </c>
      <c r="J25" s="4"/>
      <c r="K25" s="4" t="s">
        <v>35</v>
      </c>
      <c r="L25" s="4"/>
      <c r="M25" s="4"/>
      <c r="N25" s="4"/>
    </row>
    <row r="26" spans="2:14">
      <c r="J26" s="4"/>
      <c r="K26" s="4" t="s">
        <v>36</v>
      </c>
      <c r="L26" s="4"/>
      <c r="M26" s="4"/>
      <c r="N26" s="4"/>
    </row>
    <row r="27" spans="2:14">
      <c r="J27" s="4"/>
      <c r="K27" s="4" t="s">
        <v>37</v>
      </c>
      <c r="L27" s="4"/>
      <c r="M27" s="4"/>
      <c r="N27" s="4"/>
    </row>
    <row r="28" spans="2:14">
      <c r="J28" s="4"/>
      <c r="K28" s="4" t="s">
        <v>38</v>
      </c>
      <c r="L28" s="4"/>
      <c r="M28" s="4"/>
      <c r="N28" s="4"/>
    </row>
    <row r="29" spans="2:14">
      <c r="J29" s="4"/>
      <c r="K29" s="4" t="s">
        <v>40</v>
      </c>
      <c r="L29" s="4"/>
      <c r="M29" s="4"/>
      <c r="N29" s="4"/>
    </row>
    <row r="30" spans="2:14">
      <c r="J30" s="4"/>
      <c r="K30" s="4" t="s">
        <v>41</v>
      </c>
      <c r="L30" s="4"/>
      <c r="M30" s="4"/>
      <c r="N30" s="4"/>
    </row>
    <row r="31" spans="2:14" ht="45">
      <c r="D31" s="3" t="s">
        <v>21</v>
      </c>
      <c r="J31" s="4"/>
      <c r="K31" s="4" t="s">
        <v>50</v>
      </c>
      <c r="L31" s="4"/>
      <c r="M31" s="4"/>
      <c r="N31" s="4"/>
    </row>
    <row r="32" spans="2:14">
      <c r="C32" s="19"/>
      <c r="D32" s="19">
        <v>0</v>
      </c>
      <c r="F32" s="3">
        <v>4</v>
      </c>
      <c r="J32" s="4"/>
      <c r="K32" s="4" t="s">
        <v>42</v>
      </c>
      <c r="L32" s="4"/>
      <c r="M32" s="4"/>
      <c r="N32" s="4"/>
    </row>
    <row r="33" spans="3:14">
      <c r="J33" s="4"/>
      <c r="K33" s="4" t="s">
        <v>43</v>
      </c>
      <c r="L33" s="4"/>
      <c r="M33" s="4"/>
      <c r="N33" s="4"/>
    </row>
    <row r="34" spans="3:14">
      <c r="J34" s="4"/>
      <c r="K34" s="4" t="s">
        <v>44</v>
      </c>
      <c r="L34" s="4"/>
      <c r="M34" s="4"/>
      <c r="N34" s="4"/>
    </row>
    <row r="35" spans="3:14">
      <c r="J35" s="4"/>
      <c r="K35" s="4" t="s">
        <v>45</v>
      </c>
      <c r="L35" s="4"/>
      <c r="M35" s="4"/>
      <c r="N35" s="4"/>
    </row>
    <row r="36" spans="3:14">
      <c r="E36" s="4"/>
      <c r="F36" s="4"/>
      <c r="G36" s="4"/>
      <c r="H36" s="4"/>
      <c r="I36" s="4"/>
      <c r="J36" s="4"/>
      <c r="K36" s="4" t="s">
        <v>46</v>
      </c>
      <c r="L36" s="4"/>
      <c r="M36" s="4"/>
      <c r="N36" s="4"/>
    </row>
    <row r="37" spans="3:14">
      <c r="J37" s="4"/>
      <c r="K37" s="4"/>
      <c r="L37" s="4"/>
      <c r="M37" s="4"/>
      <c r="N37" s="4"/>
    </row>
    <row r="38" spans="3:14" ht="45">
      <c r="D38" s="3" t="s">
        <v>21</v>
      </c>
      <c r="J38" s="4"/>
      <c r="K38" s="4"/>
      <c r="L38" s="4"/>
      <c r="M38" s="4"/>
      <c r="N38" s="4"/>
    </row>
    <row r="39" spans="3:14">
      <c r="C39" s="19"/>
      <c r="D39" s="19">
        <v>0</v>
      </c>
      <c r="F39" s="3">
        <v>6</v>
      </c>
      <c r="K39" s="4"/>
    </row>
    <row r="40" spans="3:14">
      <c r="K40" t="s">
        <v>74</v>
      </c>
      <c r="L40">
        <v>0.13600000000000001</v>
      </c>
    </row>
    <row r="41" spans="3:14">
      <c r="K41" t="s">
        <v>75</v>
      </c>
      <c r="L41">
        <v>0.33600000000000002</v>
      </c>
    </row>
  </sheetData>
  <mergeCells count="22">
    <mergeCell ref="AG2:AI2"/>
    <mergeCell ref="AJ2:AJ3"/>
    <mergeCell ref="AK2:AK3"/>
    <mergeCell ref="AL2:AL3"/>
    <mergeCell ref="Y2:Y3"/>
    <mergeCell ref="Z2:Z3"/>
    <mergeCell ref="AA2:AC2"/>
    <mergeCell ref="AD2:AD3"/>
    <mergeCell ref="AE2:AE3"/>
    <mergeCell ref="AF2:AF3"/>
    <mergeCell ref="O2:Q2"/>
    <mergeCell ref="R2:R3"/>
    <mergeCell ref="S2:S3"/>
    <mergeCell ref="T2:T3"/>
    <mergeCell ref="U2:W2"/>
    <mergeCell ref="X2:X3"/>
    <mergeCell ref="D1:J1"/>
    <mergeCell ref="K1:N1"/>
    <mergeCell ref="O1:T1"/>
    <mergeCell ref="U1:Z1"/>
    <mergeCell ref="AA1:AF1"/>
    <mergeCell ref="AG1:AL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Гонка 1</vt:lpstr>
      <vt:lpstr>Протокол 1</vt:lpstr>
      <vt:lpstr>test</vt:lpstr>
      <vt:lpstr>Гонка 2</vt:lpstr>
      <vt:lpstr>Протокол 2</vt:lpstr>
      <vt:lpstr>Гонка 3</vt:lpstr>
      <vt:lpstr>Протокол 3</vt:lpstr>
      <vt:lpstr>Гонка 4</vt:lpstr>
      <vt:lpstr>Протокол 4</vt:lpstr>
      <vt:lpstr>Итог</vt:lpstr>
      <vt:lpstr>Итог 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2016-05-04T15:58:29Z</cp:lastPrinted>
  <dcterms:created xsi:type="dcterms:W3CDTF">2015-04-21T08:41:15Z</dcterms:created>
  <dcterms:modified xsi:type="dcterms:W3CDTF">2016-05-05T07:49:59Z</dcterms:modified>
</cp:coreProperties>
</file>